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0730" windowHeight="11760" firstSheet="1" activeTab="7"/>
  </bookViews>
  <sheets>
    <sheet name="Kangatang" sheetId="8" state="veryHidden" r:id="rId1"/>
    <sheet name="BIEU 96" sheetId="1" r:id="rId2"/>
    <sheet name="BIEU 97" sheetId="2" r:id="rId3"/>
    <sheet name="BIEU 98" sheetId="3" r:id="rId4"/>
    <sheet name="BIEU 99" sheetId="4" r:id="rId5"/>
    <sheet name="BIEU 100" sheetId="5" r:id="rId6"/>
    <sheet name="BIEU 101" sheetId="6" r:id="rId7"/>
    <sheet name="BIEU 102" sheetId="7" r:id="rId8"/>
  </sheets>
  <externalReferences>
    <externalReference r:id="rId9"/>
  </externalReferences>
  <definedNames>
    <definedName name="_xlnm.Print_Titles" localSheetId="5">'BIEU 100'!$5:$9</definedName>
    <definedName name="_xlnm.Print_Titles" localSheetId="7">'BIEU 102'!$5:$10</definedName>
    <definedName name="_xlnm.Print_Titles" localSheetId="2">'BIEU 97'!$5:$6</definedName>
    <definedName name="_xlnm.Print_Titles" localSheetId="3">'BIEU 98'!$6:$7</definedName>
    <definedName name="_xlnm.Print_Titles" localSheetId="4">'BIEU 99'!$5:$7</definedName>
  </definedNames>
  <calcPr calcId="144525"/>
</workbook>
</file>

<file path=xl/calcChain.xml><?xml version="1.0" encoding="utf-8"?>
<calcChain xmlns="http://schemas.openxmlformats.org/spreadsheetml/2006/main">
  <c r="T24" i="6" l="1"/>
  <c r="T28" i="6"/>
  <c r="S16" i="6"/>
  <c r="S17" i="6"/>
  <c r="S18" i="6"/>
  <c r="S19" i="6"/>
  <c r="S20" i="6"/>
  <c r="S21" i="6"/>
  <c r="S22" i="6"/>
  <c r="S23" i="6"/>
  <c r="S24" i="6"/>
  <c r="S25" i="6"/>
  <c r="S26" i="6"/>
  <c r="S27" i="6"/>
  <c r="S28" i="6"/>
  <c r="S29" i="6"/>
  <c r="M68" i="7"/>
  <c r="H68" i="7" s="1"/>
  <c r="J68" i="7"/>
  <c r="J67" i="7" s="1"/>
  <c r="I68" i="7"/>
  <c r="I67" i="7" s="1"/>
  <c r="G68" i="7"/>
  <c r="G67" i="7" s="1"/>
  <c r="C68" i="7"/>
  <c r="O67" i="7"/>
  <c r="N67" i="7"/>
  <c r="L67" i="7"/>
  <c r="K67" i="7"/>
  <c r="E67" i="7"/>
  <c r="D67" i="7"/>
  <c r="C67" i="7"/>
  <c r="M66" i="7"/>
  <c r="J66" i="7"/>
  <c r="J65" i="7" s="1"/>
  <c r="H66" i="7"/>
  <c r="C66" i="7"/>
  <c r="O65" i="7"/>
  <c r="O64" i="7" s="1"/>
  <c r="N65" i="7"/>
  <c r="M65" i="7"/>
  <c r="L65" i="7"/>
  <c r="K65" i="7"/>
  <c r="K64" i="7" s="1"/>
  <c r="E65" i="7"/>
  <c r="D65" i="7"/>
  <c r="D64" i="7" s="1"/>
  <c r="C65" i="7"/>
  <c r="J64" i="7"/>
  <c r="M63" i="7"/>
  <c r="I63" i="7" s="1"/>
  <c r="I62" i="7" s="1"/>
  <c r="J63" i="7"/>
  <c r="H63" i="7"/>
  <c r="H62" i="7" s="1"/>
  <c r="G63" i="7"/>
  <c r="G62" i="7" s="1"/>
  <c r="F63" i="7"/>
  <c r="C63" i="7"/>
  <c r="O62" i="7"/>
  <c r="N62" i="7"/>
  <c r="M62" i="7"/>
  <c r="L62" i="7"/>
  <c r="K62" i="7"/>
  <c r="J62" i="7"/>
  <c r="E62" i="7"/>
  <c r="D62" i="7"/>
  <c r="C62" i="7"/>
  <c r="M61" i="7"/>
  <c r="I61" i="7" s="1"/>
  <c r="I60" i="7" s="1"/>
  <c r="J61" i="7"/>
  <c r="H61" i="7"/>
  <c r="H60" i="7" s="1"/>
  <c r="G61" i="7"/>
  <c r="G60" i="7" s="1"/>
  <c r="F61" i="7"/>
  <c r="C61" i="7"/>
  <c r="O60" i="7"/>
  <c r="N60" i="7"/>
  <c r="M60" i="7"/>
  <c r="L60" i="7"/>
  <c r="K60" i="7"/>
  <c r="J60" i="7"/>
  <c r="E60" i="7"/>
  <c r="D60" i="7"/>
  <c r="C60" i="7"/>
  <c r="M59" i="7"/>
  <c r="I59" i="7" s="1"/>
  <c r="I58" i="7" s="1"/>
  <c r="J59" i="7"/>
  <c r="H59" i="7"/>
  <c r="H58" i="7" s="1"/>
  <c r="G59" i="7"/>
  <c r="G58" i="7" s="1"/>
  <c r="F59" i="7"/>
  <c r="C59" i="7"/>
  <c r="O58" i="7"/>
  <c r="N58" i="7"/>
  <c r="M58" i="7"/>
  <c r="L58" i="7"/>
  <c r="K58" i="7"/>
  <c r="J58" i="7"/>
  <c r="E58" i="7"/>
  <c r="D58" i="7"/>
  <c r="C58" i="7"/>
  <c r="M57" i="7"/>
  <c r="I57" i="7" s="1"/>
  <c r="I56" i="7" s="1"/>
  <c r="J57" i="7"/>
  <c r="H57" i="7"/>
  <c r="H56" i="7" s="1"/>
  <c r="G57" i="7"/>
  <c r="G56" i="7" s="1"/>
  <c r="F57" i="7"/>
  <c r="C57" i="7"/>
  <c r="O56" i="7"/>
  <c r="N56" i="7"/>
  <c r="M56" i="7"/>
  <c r="L56" i="7"/>
  <c r="K56" i="7"/>
  <c r="J56" i="7"/>
  <c r="E56" i="7"/>
  <c r="D56" i="7"/>
  <c r="C56" i="7"/>
  <c r="M55" i="7"/>
  <c r="I55" i="7" s="1"/>
  <c r="I54" i="7" s="1"/>
  <c r="J55" i="7"/>
  <c r="H55" i="7"/>
  <c r="H54" i="7" s="1"/>
  <c r="G55" i="7"/>
  <c r="G54" i="7" s="1"/>
  <c r="F55" i="7"/>
  <c r="C55" i="7"/>
  <c r="O54" i="7"/>
  <c r="N54" i="7"/>
  <c r="N53" i="7" s="1"/>
  <c r="M54" i="7"/>
  <c r="M53" i="7" s="1"/>
  <c r="L54" i="7"/>
  <c r="L53" i="7" s="1"/>
  <c r="K54" i="7"/>
  <c r="K53" i="7" s="1"/>
  <c r="J54" i="7"/>
  <c r="J53" i="7" s="1"/>
  <c r="J52" i="7" s="1"/>
  <c r="J51" i="7" s="1"/>
  <c r="E54" i="7"/>
  <c r="E53" i="7" s="1"/>
  <c r="D54" i="7"/>
  <c r="D53" i="7" s="1"/>
  <c r="C54" i="7"/>
  <c r="C53" i="7" s="1"/>
  <c r="O53" i="7"/>
  <c r="O52" i="7" s="1"/>
  <c r="O51" i="7" s="1"/>
  <c r="I53" i="7"/>
  <c r="H53" i="7"/>
  <c r="G53" i="7"/>
  <c r="M50" i="7"/>
  <c r="H50" i="7" s="1"/>
  <c r="J50" i="7"/>
  <c r="I50" i="7"/>
  <c r="I49" i="7" s="1"/>
  <c r="C50" i="7"/>
  <c r="C49" i="7" s="1"/>
  <c r="O49" i="7"/>
  <c r="N49" i="7"/>
  <c r="L49" i="7"/>
  <c r="K49" i="7"/>
  <c r="E49" i="7"/>
  <c r="D49" i="7"/>
  <c r="M48" i="7"/>
  <c r="I48" i="7" s="1"/>
  <c r="H48" i="7"/>
  <c r="R48" i="7" s="1"/>
  <c r="G48" i="7"/>
  <c r="C48" i="7"/>
  <c r="M47" i="7"/>
  <c r="J47" i="7"/>
  <c r="I47" i="7" s="1"/>
  <c r="H47" i="7"/>
  <c r="R47" i="7" s="1"/>
  <c r="C47" i="7"/>
  <c r="M46" i="7"/>
  <c r="J46" i="7"/>
  <c r="G46" i="7" s="1"/>
  <c r="F46" i="7" s="1"/>
  <c r="P46" i="7" s="1"/>
  <c r="H46" i="7"/>
  <c r="R46" i="7" s="1"/>
  <c r="C46" i="7"/>
  <c r="M45" i="7"/>
  <c r="H45" i="7" s="1"/>
  <c r="R45" i="7" s="1"/>
  <c r="J45" i="7"/>
  <c r="I45" i="7"/>
  <c r="G45" i="7"/>
  <c r="C45" i="7"/>
  <c r="M44" i="7"/>
  <c r="H44" i="7" s="1"/>
  <c r="J44" i="7"/>
  <c r="C44" i="7"/>
  <c r="O43" i="7"/>
  <c r="O42" i="7" s="1"/>
  <c r="O41" i="7" s="1"/>
  <c r="N43" i="7"/>
  <c r="M43" i="7"/>
  <c r="L43" i="7"/>
  <c r="K43" i="7"/>
  <c r="K42" i="7" s="1"/>
  <c r="K41" i="7" s="1"/>
  <c r="E43" i="7"/>
  <c r="E42" i="7" s="1"/>
  <c r="E41" i="7" s="1"/>
  <c r="D43" i="7"/>
  <c r="D42" i="7" s="1"/>
  <c r="D41" i="7" s="1"/>
  <c r="N42" i="7"/>
  <c r="L42" i="7"/>
  <c r="L41" i="7" s="1"/>
  <c r="N41" i="7"/>
  <c r="M40" i="7"/>
  <c r="J40" i="7"/>
  <c r="I40" i="7" s="1"/>
  <c r="G40" i="7"/>
  <c r="F40" i="7" s="1"/>
  <c r="P40" i="7" s="1"/>
  <c r="C40" i="7"/>
  <c r="M39" i="7"/>
  <c r="J39" i="7"/>
  <c r="I39" i="7"/>
  <c r="G39" i="7"/>
  <c r="F39" i="7"/>
  <c r="P39" i="7" s="1"/>
  <c r="C39" i="7"/>
  <c r="M38" i="7"/>
  <c r="I38" i="7" s="1"/>
  <c r="J38" i="7"/>
  <c r="G38" i="7"/>
  <c r="F38" i="7" s="1"/>
  <c r="C38" i="7"/>
  <c r="M37" i="7"/>
  <c r="J37" i="7"/>
  <c r="C37" i="7"/>
  <c r="M36" i="7"/>
  <c r="J36" i="7"/>
  <c r="G36" i="7" s="1"/>
  <c r="F36" i="7" s="1"/>
  <c r="I36" i="7"/>
  <c r="C36" i="7"/>
  <c r="M35" i="7"/>
  <c r="J35" i="7"/>
  <c r="G35" i="7"/>
  <c r="F35" i="7" s="1"/>
  <c r="P35" i="7" s="1"/>
  <c r="C35" i="7"/>
  <c r="M34" i="7"/>
  <c r="J34" i="7"/>
  <c r="G34" i="7" s="1"/>
  <c r="F34" i="7" s="1"/>
  <c r="C34" i="7"/>
  <c r="M33" i="7"/>
  <c r="J33" i="7"/>
  <c r="I33" i="7" s="1"/>
  <c r="G33" i="7"/>
  <c r="F33" i="7" s="1"/>
  <c r="C33" i="7"/>
  <c r="M32" i="7"/>
  <c r="J32" i="7"/>
  <c r="I32" i="7"/>
  <c r="G32" i="7"/>
  <c r="F32" i="7"/>
  <c r="P32" i="7" s="1"/>
  <c r="C32" i="7"/>
  <c r="M31" i="7"/>
  <c r="J31" i="7"/>
  <c r="I31" i="7" s="1"/>
  <c r="G31" i="7"/>
  <c r="F31" i="7" s="1"/>
  <c r="P31" i="7" s="1"/>
  <c r="C31" i="7"/>
  <c r="M30" i="7"/>
  <c r="J30" i="7"/>
  <c r="G30" i="7" s="1"/>
  <c r="F30" i="7" s="1"/>
  <c r="P30" i="7" s="1"/>
  <c r="C30" i="7"/>
  <c r="M29" i="7"/>
  <c r="J29" i="7"/>
  <c r="C29" i="7"/>
  <c r="M28" i="7"/>
  <c r="H28" i="7" s="1"/>
  <c r="J28" i="7"/>
  <c r="I28" i="7" s="1"/>
  <c r="G28" i="7"/>
  <c r="F28" i="7" s="1"/>
  <c r="P28" i="7" s="1"/>
  <c r="C28" i="7"/>
  <c r="O27" i="7"/>
  <c r="N27" i="7"/>
  <c r="L27" i="7"/>
  <c r="K27" i="7"/>
  <c r="H27" i="7"/>
  <c r="E27" i="7"/>
  <c r="D27" i="7"/>
  <c r="M26" i="7"/>
  <c r="M25" i="7" s="1"/>
  <c r="J26" i="7"/>
  <c r="H26" i="7"/>
  <c r="H25" i="7" s="1"/>
  <c r="R25" i="7" s="1"/>
  <c r="C26" i="7"/>
  <c r="C25" i="7" s="1"/>
  <c r="O25" i="7"/>
  <c r="N25" i="7"/>
  <c r="L25" i="7"/>
  <c r="K25" i="7"/>
  <c r="J25" i="7"/>
  <c r="E25" i="7"/>
  <c r="D25" i="7"/>
  <c r="M24" i="7"/>
  <c r="J24" i="7"/>
  <c r="H24" i="7"/>
  <c r="R24" i="7" s="1"/>
  <c r="C24" i="7"/>
  <c r="M23" i="7"/>
  <c r="H23" i="7" s="1"/>
  <c r="R23" i="7" s="1"/>
  <c r="J23" i="7"/>
  <c r="G23" i="7"/>
  <c r="C23" i="7"/>
  <c r="M22" i="7"/>
  <c r="J22" i="7"/>
  <c r="H22" i="7"/>
  <c r="R22" i="7" s="1"/>
  <c r="G22" i="7"/>
  <c r="F22" i="7"/>
  <c r="P22" i="7" s="1"/>
  <c r="C22" i="7"/>
  <c r="M21" i="7"/>
  <c r="I21" i="7" s="1"/>
  <c r="J21" i="7"/>
  <c r="G21" i="7"/>
  <c r="C21" i="7"/>
  <c r="M20" i="7"/>
  <c r="J20" i="7"/>
  <c r="J19" i="7" s="1"/>
  <c r="H20" i="7"/>
  <c r="C20" i="7"/>
  <c r="O19" i="7"/>
  <c r="N19" i="7"/>
  <c r="L19" i="7"/>
  <c r="K19" i="7"/>
  <c r="E19" i="7"/>
  <c r="D19" i="7"/>
  <c r="C18" i="7"/>
  <c r="R17" i="7"/>
  <c r="F17" i="7"/>
  <c r="C17" i="7"/>
  <c r="M16" i="7"/>
  <c r="H16" i="7" s="1"/>
  <c r="H15" i="7" s="1"/>
  <c r="J16" i="7"/>
  <c r="G16" i="7"/>
  <c r="E16" i="7"/>
  <c r="C16" i="7"/>
  <c r="C15" i="7" s="1"/>
  <c r="O15" i="7"/>
  <c r="O14" i="7" s="1"/>
  <c r="N15" i="7"/>
  <c r="L15" i="7"/>
  <c r="K15" i="7"/>
  <c r="J15" i="7"/>
  <c r="G15" i="7"/>
  <c r="E15" i="7"/>
  <c r="E14" i="7" s="1"/>
  <c r="E13" i="7" s="1"/>
  <c r="D15" i="7"/>
  <c r="L14" i="7"/>
  <c r="L13" i="7" s="1"/>
  <c r="K14" i="7"/>
  <c r="G14" i="6"/>
  <c r="N133" i="5"/>
  <c r="K133" i="5"/>
  <c r="F133" i="5" s="1"/>
  <c r="C133" i="5"/>
  <c r="K132" i="5"/>
  <c r="H132" i="5" s="1"/>
  <c r="F132" i="5" s="1"/>
  <c r="E132" i="5"/>
  <c r="C132" i="5" s="1"/>
  <c r="K131" i="5"/>
  <c r="F131" i="5" s="1"/>
  <c r="C131" i="5"/>
  <c r="K130" i="5"/>
  <c r="F130" i="5"/>
  <c r="C130" i="5"/>
  <c r="K129" i="5"/>
  <c r="H129" i="5"/>
  <c r="C129" i="5"/>
  <c r="K128" i="5"/>
  <c r="F128" i="5"/>
  <c r="C128" i="5"/>
  <c r="N127" i="5"/>
  <c r="M127" i="5"/>
  <c r="K127" i="5" s="1"/>
  <c r="H127" i="5"/>
  <c r="F127" i="5" s="1"/>
  <c r="E127" i="5"/>
  <c r="C127" i="5"/>
  <c r="N126" i="5"/>
  <c r="M126" i="5"/>
  <c r="K126" i="5" s="1"/>
  <c r="H126" i="5"/>
  <c r="E126" i="5"/>
  <c r="C126" i="5" s="1"/>
  <c r="N125" i="5"/>
  <c r="M125" i="5"/>
  <c r="K125" i="5" s="1"/>
  <c r="H125" i="5"/>
  <c r="E125" i="5"/>
  <c r="C125" i="5" s="1"/>
  <c r="N124" i="5"/>
  <c r="M124" i="5"/>
  <c r="K124" i="5" s="1"/>
  <c r="H124" i="5"/>
  <c r="E124" i="5"/>
  <c r="C124" i="5" s="1"/>
  <c r="N123" i="5"/>
  <c r="M123" i="5"/>
  <c r="K123" i="5" s="1"/>
  <c r="H123" i="5"/>
  <c r="E123" i="5"/>
  <c r="C123" i="5" s="1"/>
  <c r="N122" i="5"/>
  <c r="M122" i="5"/>
  <c r="K122" i="5" s="1"/>
  <c r="H122" i="5"/>
  <c r="E122" i="5"/>
  <c r="C122" i="5" s="1"/>
  <c r="N121" i="5"/>
  <c r="M121" i="5"/>
  <c r="K121" i="5" s="1"/>
  <c r="H121" i="5"/>
  <c r="F121" i="5" s="1"/>
  <c r="E121" i="5"/>
  <c r="C121" i="5"/>
  <c r="N120" i="5"/>
  <c r="M120" i="5"/>
  <c r="K120" i="5" s="1"/>
  <c r="F120" i="5" s="1"/>
  <c r="H120" i="5"/>
  <c r="E120" i="5"/>
  <c r="C120" i="5" s="1"/>
  <c r="N119" i="5"/>
  <c r="M119" i="5"/>
  <c r="K119" i="5" s="1"/>
  <c r="H119" i="5"/>
  <c r="G119" i="5"/>
  <c r="E119" i="5"/>
  <c r="C119" i="5" s="1"/>
  <c r="N118" i="5"/>
  <c r="M118" i="5"/>
  <c r="K118" i="5" s="1"/>
  <c r="H118" i="5"/>
  <c r="E118" i="5"/>
  <c r="C118" i="5" s="1"/>
  <c r="N117" i="5"/>
  <c r="M117" i="5"/>
  <c r="K117" i="5" s="1"/>
  <c r="H117" i="5"/>
  <c r="E117" i="5"/>
  <c r="C117" i="5" s="1"/>
  <c r="N116" i="5"/>
  <c r="M116" i="5"/>
  <c r="K116" i="5"/>
  <c r="H116" i="5"/>
  <c r="E116" i="5"/>
  <c r="C116" i="5" s="1"/>
  <c r="N115" i="5"/>
  <c r="M115" i="5"/>
  <c r="K115" i="5" s="1"/>
  <c r="H115" i="5"/>
  <c r="E115" i="5"/>
  <c r="C115" i="5" s="1"/>
  <c r="N114" i="5"/>
  <c r="M114" i="5"/>
  <c r="K114" i="5" s="1"/>
  <c r="H114" i="5"/>
  <c r="F114" i="5" s="1"/>
  <c r="E114" i="5"/>
  <c r="C114" i="5" s="1"/>
  <c r="N113" i="5"/>
  <c r="M113" i="5"/>
  <c r="K113" i="5" s="1"/>
  <c r="H113" i="5"/>
  <c r="E113" i="5"/>
  <c r="C113" i="5" s="1"/>
  <c r="L112" i="5"/>
  <c r="J112" i="5"/>
  <c r="I112" i="5"/>
  <c r="G112" i="5"/>
  <c r="D112" i="5"/>
  <c r="N111" i="5"/>
  <c r="K111" i="5"/>
  <c r="H111" i="5"/>
  <c r="E111" i="5"/>
  <c r="Q111" i="5" s="1"/>
  <c r="H110" i="5"/>
  <c r="Q110" i="5" s="1"/>
  <c r="E110" i="5"/>
  <c r="C110" i="5" s="1"/>
  <c r="H109" i="5"/>
  <c r="F109" i="5" s="1"/>
  <c r="E109" i="5"/>
  <c r="C109" i="5" s="1"/>
  <c r="N108" i="5"/>
  <c r="K108" i="5"/>
  <c r="H108" i="5"/>
  <c r="E108" i="5"/>
  <c r="C108" i="5" s="1"/>
  <c r="N107" i="5"/>
  <c r="K107" i="5"/>
  <c r="H107" i="5"/>
  <c r="E107" i="5"/>
  <c r="C107" i="5" s="1"/>
  <c r="N106" i="5"/>
  <c r="N105" i="5" s="1"/>
  <c r="K106" i="5"/>
  <c r="H106" i="5"/>
  <c r="F106" i="5" s="1"/>
  <c r="E106" i="5"/>
  <c r="C106" i="5" s="1"/>
  <c r="M105" i="5"/>
  <c r="L105" i="5"/>
  <c r="J105" i="5"/>
  <c r="I105" i="5"/>
  <c r="G105" i="5"/>
  <c r="D105" i="5"/>
  <c r="N104" i="5"/>
  <c r="N103" i="5" s="1"/>
  <c r="H104" i="5"/>
  <c r="E104" i="5"/>
  <c r="C104" i="5" s="1"/>
  <c r="C103" i="5" s="1"/>
  <c r="M103" i="5"/>
  <c r="L103" i="5"/>
  <c r="K103" i="5"/>
  <c r="J103" i="5"/>
  <c r="I103" i="5"/>
  <c r="G103" i="5"/>
  <c r="D103" i="5"/>
  <c r="N102" i="5"/>
  <c r="K102" i="5"/>
  <c r="H102" i="5"/>
  <c r="E102" i="5"/>
  <c r="C102" i="5" s="1"/>
  <c r="N101" i="5"/>
  <c r="K101" i="5"/>
  <c r="H101" i="5"/>
  <c r="Q101" i="5" s="1"/>
  <c r="E101" i="5"/>
  <c r="C101" i="5"/>
  <c r="N100" i="5"/>
  <c r="K100" i="5"/>
  <c r="H100" i="5"/>
  <c r="E100" i="5"/>
  <c r="C100" i="5" s="1"/>
  <c r="N99" i="5"/>
  <c r="K99" i="5"/>
  <c r="H99" i="5"/>
  <c r="E99" i="5"/>
  <c r="C99" i="5" s="1"/>
  <c r="N98" i="5"/>
  <c r="K98" i="5"/>
  <c r="H98" i="5"/>
  <c r="E98" i="5"/>
  <c r="C98" i="5"/>
  <c r="N97" i="5"/>
  <c r="K97" i="5"/>
  <c r="H97" i="5"/>
  <c r="E97" i="5"/>
  <c r="C97" i="5" s="1"/>
  <c r="N96" i="5"/>
  <c r="K96" i="5"/>
  <c r="H96" i="5"/>
  <c r="E96" i="5"/>
  <c r="C96" i="5" s="1"/>
  <c r="N95" i="5"/>
  <c r="K95" i="5"/>
  <c r="H95" i="5"/>
  <c r="F95" i="5" s="1"/>
  <c r="E95" i="5"/>
  <c r="C95" i="5"/>
  <c r="N94" i="5"/>
  <c r="K94" i="5"/>
  <c r="H94" i="5"/>
  <c r="E94" i="5"/>
  <c r="C94" i="5" s="1"/>
  <c r="N93" i="5"/>
  <c r="K93" i="5"/>
  <c r="H93" i="5"/>
  <c r="E93" i="5"/>
  <c r="Q93" i="5" s="1"/>
  <c r="N92" i="5"/>
  <c r="K92" i="5"/>
  <c r="H92" i="5"/>
  <c r="E92" i="5"/>
  <c r="Q92" i="5" s="1"/>
  <c r="H91" i="5"/>
  <c r="F91" i="5" s="1"/>
  <c r="E91" i="5"/>
  <c r="C91" i="5" s="1"/>
  <c r="N90" i="5"/>
  <c r="K90" i="5"/>
  <c r="H90" i="5"/>
  <c r="E90" i="5"/>
  <c r="C90" i="5" s="1"/>
  <c r="H89" i="5"/>
  <c r="F89" i="5" s="1"/>
  <c r="E89" i="5"/>
  <c r="C89" i="5" s="1"/>
  <c r="N88" i="5"/>
  <c r="K88" i="5"/>
  <c r="H88" i="5"/>
  <c r="F88" i="5"/>
  <c r="E88" i="5"/>
  <c r="C88" i="5" s="1"/>
  <c r="Q87" i="5"/>
  <c r="N87" i="5"/>
  <c r="K87" i="5"/>
  <c r="H87" i="5"/>
  <c r="F87" i="5"/>
  <c r="E87" i="5"/>
  <c r="C87" i="5" s="1"/>
  <c r="N86" i="5"/>
  <c r="K86" i="5"/>
  <c r="H86" i="5"/>
  <c r="E86" i="5"/>
  <c r="C86" i="5" s="1"/>
  <c r="N85" i="5"/>
  <c r="K85" i="5"/>
  <c r="H85" i="5"/>
  <c r="F85" i="5" s="1"/>
  <c r="E85" i="5"/>
  <c r="C85" i="5" s="1"/>
  <c r="N84" i="5"/>
  <c r="K84" i="5"/>
  <c r="H84" i="5"/>
  <c r="F84" i="5" s="1"/>
  <c r="E84" i="5"/>
  <c r="C84" i="5" s="1"/>
  <c r="N83" i="5"/>
  <c r="N80" i="5" s="1"/>
  <c r="K83" i="5"/>
  <c r="H83" i="5"/>
  <c r="Q83" i="5" s="1"/>
  <c r="E83" i="5"/>
  <c r="C83" i="5" s="1"/>
  <c r="N82" i="5"/>
  <c r="K82" i="5"/>
  <c r="H82" i="5"/>
  <c r="E82" i="5"/>
  <c r="C82" i="5" s="1"/>
  <c r="N81" i="5"/>
  <c r="K81" i="5"/>
  <c r="H81" i="5"/>
  <c r="E81" i="5"/>
  <c r="M80" i="5"/>
  <c r="L80" i="5"/>
  <c r="J80" i="5"/>
  <c r="I80" i="5"/>
  <c r="G80" i="5"/>
  <c r="D80" i="5"/>
  <c r="N79" i="5"/>
  <c r="K79" i="5"/>
  <c r="H79" i="5"/>
  <c r="Q79" i="5" s="1"/>
  <c r="E79" i="5"/>
  <c r="C79" i="5" s="1"/>
  <c r="N78" i="5"/>
  <c r="K78" i="5"/>
  <c r="H78" i="5"/>
  <c r="F78" i="5"/>
  <c r="E78" i="5"/>
  <c r="C78" i="5" s="1"/>
  <c r="N77" i="5"/>
  <c r="N76" i="5" s="1"/>
  <c r="K77" i="5"/>
  <c r="H77" i="5"/>
  <c r="F77" i="5" s="1"/>
  <c r="E77" i="5"/>
  <c r="M76" i="5"/>
  <c r="L76" i="5"/>
  <c r="K76" i="5"/>
  <c r="J76" i="5"/>
  <c r="I76" i="5"/>
  <c r="H76" i="5"/>
  <c r="G76" i="5"/>
  <c r="D76" i="5"/>
  <c r="N75" i="5"/>
  <c r="M75" i="5"/>
  <c r="K75" i="5" s="1"/>
  <c r="F75" i="5" s="1"/>
  <c r="C75" i="5"/>
  <c r="N74" i="5"/>
  <c r="M74" i="5"/>
  <c r="K74" i="5" s="1"/>
  <c r="F74" i="5" s="1"/>
  <c r="C74" i="5"/>
  <c r="N73" i="5"/>
  <c r="M73" i="5"/>
  <c r="K73" i="5"/>
  <c r="C73" i="5"/>
  <c r="N72" i="5"/>
  <c r="K72" i="5"/>
  <c r="H72" i="5"/>
  <c r="Q72" i="5" s="1"/>
  <c r="F72" i="5"/>
  <c r="E72" i="5"/>
  <c r="C72" i="5"/>
  <c r="N71" i="5"/>
  <c r="K71" i="5"/>
  <c r="H71" i="5"/>
  <c r="E71" i="5"/>
  <c r="C71" i="5" s="1"/>
  <c r="N70" i="5"/>
  <c r="K70" i="5"/>
  <c r="H70" i="5"/>
  <c r="E70" i="5"/>
  <c r="C70" i="5" s="1"/>
  <c r="N69" i="5"/>
  <c r="K69" i="5"/>
  <c r="H69" i="5"/>
  <c r="E69" i="5"/>
  <c r="C69" i="5" s="1"/>
  <c r="N68" i="5"/>
  <c r="K68" i="5"/>
  <c r="H68" i="5"/>
  <c r="E68" i="5"/>
  <c r="C68" i="5" s="1"/>
  <c r="N67" i="5"/>
  <c r="K67" i="5"/>
  <c r="H67" i="5"/>
  <c r="F67" i="5"/>
  <c r="O67" i="5" s="1"/>
  <c r="E67" i="5"/>
  <c r="C67" i="5" s="1"/>
  <c r="N66" i="5"/>
  <c r="K66" i="5"/>
  <c r="H66" i="5"/>
  <c r="E66" i="5"/>
  <c r="C66" i="5" s="1"/>
  <c r="N65" i="5"/>
  <c r="K65" i="5"/>
  <c r="H65" i="5" s="1"/>
  <c r="E65" i="5"/>
  <c r="C65" i="5" s="1"/>
  <c r="L64" i="5"/>
  <c r="J64" i="5"/>
  <c r="I64" i="5"/>
  <c r="G64" i="5"/>
  <c r="E64" i="5"/>
  <c r="D64" i="5"/>
  <c r="H63" i="5"/>
  <c r="F63" i="5" s="1"/>
  <c r="E63" i="5"/>
  <c r="C63" i="5"/>
  <c r="N62" i="5"/>
  <c r="H62" i="5"/>
  <c r="F62" i="5" s="1"/>
  <c r="E62" i="5"/>
  <c r="C62" i="5" s="1"/>
  <c r="C61" i="5" s="1"/>
  <c r="N61" i="5"/>
  <c r="M61" i="5"/>
  <c r="L61" i="5"/>
  <c r="K61" i="5"/>
  <c r="J61" i="5"/>
  <c r="I61" i="5"/>
  <c r="G61" i="5"/>
  <c r="D61" i="5"/>
  <c r="H60" i="5"/>
  <c r="F60" i="5" s="1"/>
  <c r="E60" i="5"/>
  <c r="C60" i="5" s="1"/>
  <c r="N59" i="5"/>
  <c r="N58" i="5" s="1"/>
  <c r="H59" i="5"/>
  <c r="E59" i="5"/>
  <c r="C59" i="5" s="1"/>
  <c r="C58" i="5" s="1"/>
  <c r="M58" i="5"/>
  <c r="L58" i="5"/>
  <c r="K58" i="5"/>
  <c r="J58" i="5"/>
  <c r="I58" i="5"/>
  <c r="G58" i="5"/>
  <c r="D58" i="5"/>
  <c r="H57" i="5"/>
  <c r="F57" i="5" s="1"/>
  <c r="E57" i="5"/>
  <c r="C57" i="5" s="1"/>
  <c r="N56" i="5"/>
  <c r="H56" i="5"/>
  <c r="F56" i="5" s="1"/>
  <c r="E56" i="5"/>
  <c r="C56" i="5"/>
  <c r="N55" i="5"/>
  <c r="M55" i="5"/>
  <c r="L55" i="5"/>
  <c r="K55" i="5"/>
  <c r="J55" i="5"/>
  <c r="I55" i="5"/>
  <c r="G55" i="5"/>
  <c r="D55" i="5"/>
  <c r="N54" i="5"/>
  <c r="K54" i="5"/>
  <c r="H54" i="5" s="1"/>
  <c r="E54" i="5"/>
  <c r="C54" i="5" s="1"/>
  <c r="H53" i="5"/>
  <c r="F53" i="5" s="1"/>
  <c r="E53" i="5"/>
  <c r="C53" i="5" s="1"/>
  <c r="N52" i="5"/>
  <c r="K52" i="5"/>
  <c r="H52" i="5"/>
  <c r="Q52" i="5" s="1"/>
  <c r="F52" i="5"/>
  <c r="E52" i="5"/>
  <c r="C52" i="5" s="1"/>
  <c r="M51" i="5"/>
  <c r="L51" i="5"/>
  <c r="K51" i="5"/>
  <c r="J51" i="5"/>
  <c r="I51" i="5"/>
  <c r="G51" i="5"/>
  <c r="D51" i="5"/>
  <c r="N50" i="5"/>
  <c r="M50" i="5"/>
  <c r="K50" i="5" s="1"/>
  <c r="H50" i="5" s="1"/>
  <c r="E50" i="5"/>
  <c r="C50" i="5" s="1"/>
  <c r="H49" i="5"/>
  <c r="Q49" i="5" s="1"/>
  <c r="E49" i="5"/>
  <c r="C49" i="5" s="1"/>
  <c r="H48" i="5"/>
  <c r="F48" i="5" s="1"/>
  <c r="O48" i="5" s="1"/>
  <c r="E48" i="5"/>
  <c r="C48" i="5" s="1"/>
  <c r="H47" i="5"/>
  <c r="F47" i="5" s="1"/>
  <c r="E47" i="5"/>
  <c r="C47" i="5" s="1"/>
  <c r="N46" i="5"/>
  <c r="M46" i="5"/>
  <c r="C46" i="5"/>
  <c r="N45" i="5"/>
  <c r="K45" i="5"/>
  <c r="H45" i="5"/>
  <c r="E45" i="5"/>
  <c r="C45" i="5" s="1"/>
  <c r="C44" i="5" s="1"/>
  <c r="L44" i="5"/>
  <c r="J44" i="5"/>
  <c r="I44" i="5"/>
  <c r="G44" i="5"/>
  <c r="D44" i="5"/>
  <c r="N43" i="5"/>
  <c r="K43" i="5"/>
  <c r="H43" i="5"/>
  <c r="E43" i="5"/>
  <c r="C43" i="5" s="1"/>
  <c r="H42" i="5"/>
  <c r="E42" i="5"/>
  <c r="C42" i="5" s="1"/>
  <c r="H41" i="5"/>
  <c r="F41" i="5" s="1"/>
  <c r="E41" i="5"/>
  <c r="Q41" i="5" s="1"/>
  <c r="N40" i="5"/>
  <c r="K40" i="5"/>
  <c r="H40" i="5"/>
  <c r="E40" i="5"/>
  <c r="N39" i="5"/>
  <c r="M39" i="5"/>
  <c r="K39" i="5"/>
  <c r="C39" i="5"/>
  <c r="N38" i="5"/>
  <c r="K38" i="5"/>
  <c r="K37" i="5" s="1"/>
  <c r="H38" i="5"/>
  <c r="Q38" i="5" s="1"/>
  <c r="F38" i="5"/>
  <c r="E38" i="5"/>
  <c r="C38" i="5"/>
  <c r="M37" i="5"/>
  <c r="L37" i="5"/>
  <c r="J37" i="5"/>
  <c r="I37" i="5"/>
  <c r="G37" i="5"/>
  <c r="D37" i="5"/>
  <c r="N36" i="5"/>
  <c r="K36" i="5"/>
  <c r="H36" i="5"/>
  <c r="F36" i="5" s="1"/>
  <c r="E36" i="5"/>
  <c r="C36" i="5" s="1"/>
  <c r="N35" i="5"/>
  <c r="K35" i="5"/>
  <c r="H35" i="5"/>
  <c r="F35" i="5" s="1"/>
  <c r="E35" i="5"/>
  <c r="C35" i="5"/>
  <c r="N34" i="5"/>
  <c r="K34" i="5"/>
  <c r="H34" i="5"/>
  <c r="E34" i="5"/>
  <c r="C34" i="5" s="1"/>
  <c r="K33" i="5"/>
  <c r="H33" i="5"/>
  <c r="Q33" i="5" s="1"/>
  <c r="E33" i="5"/>
  <c r="C33" i="5" s="1"/>
  <c r="N32" i="5"/>
  <c r="K32" i="5"/>
  <c r="H32" i="5"/>
  <c r="Q32" i="5" s="1"/>
  <c r="E32" i="5"/>
  <c r="C32" i="5" s="1"/>
  <c r="N31" i="5"/>
  <c r="K31" i="5"/>
  <c r="H31" i="5"/>
  <c r="Q31" i="5" s="1"/>
  <c r="E31" i="5"/>
  <c r="C31" i="5" s="1"/>
  <c r="N30" i="5"/>
  <c r="K30" i="5"/>
  <c r="H30" i="5"/>
  <c r="Q30" i="5" s="1"/>
  <c r="E30" i="5"/>
  <c r="C30" i="5" s="1"/>
  <c r="M29" i="5"/>
  <c r="L29" i="5"/>
  <c r="J29" i="5"/>
  <c r="I29" i="5"/>
  <c r="G29" i="5"/>
  <c r="D29" i="5"/>
  <c r="N28" i="5"/>
  <c r="K28" i="5"/>
  <c r="H28" i="5"/>
  <c r="E28" i="5"/>
  <c r="N27" i="5"/>
  <c r="K27" i="5"/>
  <c r="H27" i="5"/>
  <c r="E27" i="5"/>
  <c r="C27" i="5"/>
  <c r="N26" i="5"/>
  <c r="K26" i="5"/>
  <c r="H26" i="5"/>
  <c r="E26" i="5"/>
  <c r="C26" i="5" s="1"/>
  <c r="N25" i="5"/>
  <c r="H25" i="5"/>
  <c r="E25" i="5"/>
  <c r="C25" i="5" s="1"/>
  <c r="N24" i="5"/>
  <c r="H24" i="5"/>
  <c r="E24" i="5"/>
  <c r="C24" i="5" s="1"/>
  <c r="N23" i="5"/>
  <c r="H23" i="5"/>
  <c r="F23" i="5" s="1"/>
  <c r="O23" i="5" s="1"/>
  <c r="E23" i="5"/>
  <c r="C23" i="5" s="1"/>
  <c r="N22" i="5"/>
  <c r="H22" i="5"/>
  <c r="E22" i="5"/>
  <c r="C22" i="5" s="1"/>
  <c r="N21" i="5"/>
  <c r="H21" i="5"/>
  <c r="F21" i="5" s="1"/>
  <c r="E21" i="5"/>
  <c r="C21" i="5" s="1"/>
  <c r="M20" i="5"/>
  <c r="L20" i="5"/>
  <c r="K20" i="5"/>
  <c r="J20" i="5"/>
  <c r="I20" i="5"/>
  <c r="G20" i="5"/>
  <c r="D20" i="5"/>
  <c r="N19" i="5"/>
  <c r="K19" i="5"/>
  <c r="H19" i="5"/>
  <c r="Q19" i="5" s="1"/>
  <c r="E19" i="5"/>
  <c r="C19" i="5"/>
  <c r="N18" i="5"/>
  <c r="K18" i="5"/>
  <c r="H18" i="5"/>
  <c r="E18" i="5"/>
  <c r="C18" i="5" s="1"/>
  <c r="N17" i="5"/>
  <c r="K17" i="5"/>
  <c r="H17" i="5"/>
  <c r="Q17" i="5" s="1"/>
  <c r="E17" i="5"/>
  <c r="C17" i="5" s="1"/>
  <c r="N16" i="5"/>
  <c r="K16" i="5"/>
  <c r="H16" i="5"/>
  <c r="E16" i="5"/>
  <c r="M15" i="5"/>
  <c r="L15" i="5"/>
  <c r="K15" i="5"/>
  <c r="J15" i="5"/>
  <c r="I15" i="5"/>
  <c r="G15" i="5"/>
  <c r="D15" i="5"/>
  <c r="L14" i="5"/>
  <c r="L12" i="5" s="1"/>
  <c r="N13" i="5"/>
  <c r="K13" i="5"/>
  <c r="G13" i="5" s="1"/>
  <c r="F13" i="5" s="1"/>
  <c r="D13" i="5"/>
  <c r="C13" i="5" s="1"/>
  <c r="D30" i="4"/>
  <c r="C30" i="4"/>
  <c r="E38" i="4"/>
  <c r="E10" i="4"/>
  <c r="C12" i="4"/>
  <c r="D13" i="4"/>
  <c r="D12" i="4" s="1"/>
  <c r="E31" i="4"/>
  <c r="E32" i="4"/>
  <c r="E33" i="4"/>
  <c r="E34" i="4"/>
  <c r="E36" i="4"/>
  <c r="E37" i="4"/>
  <c r="E39" i="4"/>
  <c r="E40" i="4"/>
  <c r="E41" i="4"/>
  <c r="E42" i="4"/>
  <c r="E43" i="4"/>
  <c r="E44" i="4"/>
  <c r="H37" i="3"/>
  <c r="G37" i="3"/>
  <c r="F37" i="3" s="1"/>
  <c r="H36" i="3"/>
  <c r="G36" i="3"/>
  <c r="F36" i="3" s="1"/>
  <c r="F30" i="3"/>
  <c r="C29" i="3"/>
  <c r="D28" i="3"/>
  <c r="J28" i="3" s="1"/>
  <c r="G27" i="3"/>
  <c r="F27" i="3"/>
  <c r="D27" i="3"/>
  <c r="C27" i="3"/>
  <c r="C26" i="3"/>
  <c r="G25" i="3"/>
  <c r="F25" i="3" s="1"/>
  <c r="D25" i="3"/>
  <c r="C25" i="3" s="1"/>
  <c r="A25" i="3"/>
  <c r="G24" i="3"/>
  <c r="F24" i="3" s="1"/>
  <c r="D24" i="3"/>
  <c r="C24" i="3" s="1"/>
  <c r="F22" i="3"/>
  <c r="E22" i="3"/>
  <c r="K22" i="3" s="1"/>
  <c r="F21" i="3"/>
  <c r="F20" i="3"/>
  <c r="C19" i="3"/>
  <c r="C18" i="3"/>
  <c r="C17" i="3"/>
  <c r="C16" i="3"/>
  <c r="G15" i="3"/>
  <c r="F15" i="3" s="1"/>
  <c r="D15" i="3"/>
  <c r="C15" i="3" s="1"/>
  <c r="C14" i="3"/>
  <c r="G13" i="3"/>
  <c r="D13" i="3"/>
  <c r="C13" i="3"/>
  <c r="G12" i="3"/>
  <c r="F12" i="3" s="1"/>
  <c r="D12" i="3"/>
  <c r="C12" i="3" s="1"/>
  <c r="C11" i="3" s="1"/>
  <c r="H11" i="3"/>
  <c r="E11" i="3"/>
  <c r="H10" i="3"/>
  <c r="H9" i="3"/>
  <c r="E60" i="2"/>
  <c r="G60" i="2" s="1"/>
  <c r="D60" i="2"/>
  <c r="F60" i="2" s="1"/>
  <c r="H60" i="2" s="1"/>
  <c r="G59" i="2"/>
  <c r="F59" i="2"/>
  <c r="D59" i="2"/>
  <c r="A52" i="2"/>
  <c r="A53" i="2" s="1"/>
  <c r="A54" i="2" s="1"/>
  <c r="A55" i="2" s="1"/>
  <c r="A56" i="2" s="1"/>
  <c r="E40" i="2"/>
  <c r="D40" i="2"/>
  <c r="F39" i="2"/>
  <c r="E39" i="2"/>
  <c r="D39" i="2"/>
  <c r="C39" i="2"/>
  <c r="C9" i="2" s="1"/>
  <c r="C8" i="2" s="1"/>
  <c r="C7" i="2" s="1"/>
  <c r="H34" i="2"/>
  <c r="G34" i="2"/>
  <c r="F32" i="2"/>
  <c r="G26" i="2"/>
  <c r="D26" i="2"/>
  <c r="H26" i="2" s="1"/>
  <c r="G25" i="2"/>
  <c r="F25" i="2"/>
  <c r="H25" i="2" s="1"/>
  <c r="D25" i="2"/>
  <c r="G21" i="2"/>
  <c r="D21" i="2"/>
  <c r="H21" i="2" s="1"/>
  <c r="F19" i="2"/>
  <c r="F18" i="2"/>
  <c r="F16" i="2"/>
  <c r="H16" i="2" s="1"/>
  <c r="E16" i="2"/>
  <c r="G16" i="2" s="1"/>
  <c r="D16" i="2"/>
  <c r="D9" i="2" s="1"/>
  <c r="D8" i="2" s="1"/>
  <c r="D7" i="2" s="1"/>
  <c r="A12" i="2"/>
  <c r="A14" i="2" s="1"/>
  <c r="A16" i="2" s="1"/>
  <c r="A21" i="2" s="1"/>
  <c r="A22" i="2" s="1"/>
  <c r="A25" i="2" s="1"/>
  <c r="A26" i="2" s="1"/>
  <c r="A31" i="2" s="1"/>
  <c r="A32" i="2" s="1"/>
  <c r="A33" i="2" s="1"/>
  <c r="A34" i="2" s="1"/>
  <c r="A35" i="2" s="1"/>
  <c r="A36" i="2" s="1"/>
  <c r="A38" i="2" s="1"/>
  <c r="A39" i="2" s="1"/>
  <c r="A43" i="2" s="1"/>
  <c r="A44" i="2" s="1"/>
  <c r="A45" i="2" s="1"/>
  <c r="A46" i="2" s="1"/>
  <c r="E9" i="2"/>
  <c r="G9" i="2" s="1"/>
  <c r="E25" i="1"/>
  <c r="R50" i="7" l="1"/>
  <c r="H49" i="7"/>
  <c r="R49" i="7" s="1"/>
  <c r="D14" i="7"/>
  <c r="D13" i="7" s="1"/>
  <c r="N14" i="7"/>
  <c r="N13" i="7" s="1"/>
  <c r="C19" i="7"/>
  <c r="I22" i="7"/>
  <c r="I30" i="7"/>
  <c r="P34" i="7"/>
  <c r="I35" i="7"/>
  <c r="P36" i="7"/>
  <c r="C43" i="7"/>
  <c r="C42" i="7" s="1"/>
  <c r="C41" i="7" s="1"/>
  <c r="F45" i="7"/>
  <c r="P45" i="7" s="1"/>
  <c r="I46" i="7"/>
  <c r="G47" i="7"/>
  <c r="F47" i="7" s="1"/>
  <c r="P47" i="7" s="1"/>
  <c r="M49" i="7"/>
  <c r="R55" i="7"/>
  <c r="R57" i="7"/>
  <c r="R59" i="7"/>
  <c r="R61" i="7"/>
  <c r="R63" i="7"/>
  <c r="C64" i="7"/>
  <c r="E64" i="7"/>
  <c r="L64" i="7"/>
  <c r="N64" i="7"/>
  <c r="N52" i="7" s="1"/>
  <c r="N51" i="7" s="1"/>
  <c r="G66" i="7"/>
  <c r="I66" i="7"/>
  <c r="I65" i="7" s="1"/>
  <c r="I64" i="7" s="1"/>
  <c r="M67" i="7"/>
  <c r="F68" i="7"/>
  <c r="P68" i="7" s="1"/>
  <c r="K13" i="7"/>
  <c r="J27" i="7"/>
  <c r="J14" i="7" s="1"/>
  <c r="M42" i="7"/>
  <c r="M41" i="7" s="1"/>
  <c r="J43" i="7"/>
  <c r="J42" i="7" s="1"/>
  <c r="J41" i="7" s="1"/>
  <c r="J13" i="7" s="1"/>
  <c r="J12" i="7" s="1"/>
  <c r="I52" i="7"/>
  <c r="I51" i="7" s="1"/>
  <c r="M64" i="7"/>
  <c r="O57" i="5"/>
  <c r="F122" i="5"/>
  <c r="F123" i="5"/>
  <c r="F19" i="5"/>
  <c r="O19" i="5" s="1"/>
  <c r="K29" i="5"/>
  <c r="C41" i="5"/>
  <c r="F55" i="5"/>
  <c r="F59" i="5"/>
  <c r="O60" i="5"/>
  <c r="F81" i="5"/>
  <c r="F83" i="5"/>
  <c r="F96" i="5"/>
  <c r="Q100" i="5"/>
  <c r="F102" i="5"/>
  <c r="O102" i="5" s="1"/>
  <c r="F104" i="5"/>
  <c r="K105" i="5"/>
  <c r="Q108" i="5"/>
  <c r="F110" i="5"/>
  <c r="O110" i="5" s="1"/>
  <c r="F118" i="5"/>
  <c r="E15" i="5"/>
  <c r="Q18" i="5"/>
  <c r="D14" i="5"/>
  <c r="Q26" i="5"/>
  <c r="Q28" i="5"/>
  <c r="Q67" i="5"/>
  <c r="Q68" i="5"/>
  <c r="Q69" i="5"/>
  <c r="Q70" i="5"/>
  <c r="Q71" i="5"/>
  <c r="Q78" i="5"/>
  <c r="F124" i="5"/>
  <c r="Q16" i="5"/>
  <c r="F18" i="5"/>
  <c r="O18" i="5" s="1"/>
  <c r="Q24" i="5"/>
  <c r="H15" i="5"/>
  <c r="C16" i="5"/>
  <c r="C15" i="5" s="1"/>
  <c r="F16" i="5"/>
  <c r="O16" i="5" s="1"/>
  <c r="F17" i="5"/>
  <c r="O17" i="5" s="1"/>
  <c r="C20" i="5"/>
  <c r="F22" i="5"/>
  <c r="O22" i="5" s="1"/>
  <c r="F24" i="5"/>
  <c r="O24" i="5" s="1"/>
  <c r="C28" i="5"/>
  <c r="F28" i="5"/>
  <c r="O28" i="5" s="1"/>
  <c r="F30" i="5"/>
  <c r="F31" i="5"/>
  <c r="F32" i="5"/>
  <c r="F33" i="5"/>
  <c r="O33" i="5" s="1"/>
  <c r="C40" i="5"/>
  <c r="C37" i="5" s="1"/>
  <c r="E37" i="5"/>
  <c r="O59" i="5"/>
  <c r="F58" i="5"/>
  <c r="O58" i="5" s="1"/>
  <c r="F115" i="5"/>
  <c r="F27" i="5"/>
  <c r="O27" i="5" s="1"/>
  <c r="Q27" i="5"/>
  <c r="C29" i="5"/>
  <c r="N29" i="5"/>
  <c r="Q36" i="5"/>
  <c r="Q40" i="5"/>
  <c r="F40" i="5"/>
  <c r="F50" i="5"/>
  <c r="O50" i="5" s="1"/>
  <c r="H44" i="5"/>
  <c r="Q50" i="5"/>
  <c r="N37" i="5"/>
  <c r="F45" i="5"/>
  <c r="N44" i="5"/>
  <c r="F49" i="5"/>
  <c r="O49" i="5" s="1"/>
  <c r="C51" i="5"/>
  <c r="N51" i="5"/>
  <c r="H55" i="5"/>
  <c r="E58" i="5"/>
  <c r="Q60" i="5"/>
  <c r="N64" i="5"/>
  <c r="F66" i="5"/>
  <c r="O66" i="5" s="1"/>
  <c r="F68" i="5"/>
  <c r="O68" i="5" s="1"/>
  <c r="F69" i="5"/>
  <c r="F70" i="5"/>
  <c r="O70" i="5" s="1"/>
  <c r="F71" i="5"/>
  <c r="O71" i="5" s="1"/>
  <c r="F79" i="5"/>
  <c r="O79" i="5" s="1"/>
  <c r="K80" i="5"/>
  <c r="Q84" i="5"/>
  <c r="Q88" i="5"/>
  <c r="C92" i="5"/>
  <c r="C93" i="5"/>
  <c r="F94" i="5"/>
  <c r="O94" i="5" s="1"/>
  <c r="Q94" i="5"/>
  <c r="Q95" i="5"/>
  <c r="F97" i="5"/>
  <c r="H103" i="5"/>
  <c r="E105" i="5"/>
  <c r="C111" i="5"/>
  <c r="F119" i="5"/>
  <c r="F126" i="5"/>
  <c r="F129" i="5"/>
  <c r="E44" i="5"/>
  <c r="Q48" i="5"/>
  <c r="Q62" i="5"/>
  <c r="O63" i="5"/>
  <c r="Q66" i="5"/>
  <c r="C64" i="5"/>
  <c r="O72" i="5"/>
  <c r="M64" i="5"/>
  <c r="O95" i="5"/>
  <c r="Q102" i="5"/>
  <c r="C105" i="5"/>
  <c r="F108" i="5"/>
  <c r="O108" i="5" s="1"/>
  <c r="Q109" i="5"/>
  <c r="K112" i="5"/>
  <c r="G39" i="2"/>
  <c r="H59" i="2"/>
  <c r="F9" i="2"/>
  <c r="H9" i="2" s="1"/>
  <c r="H39" i="2"/>
  <c r="O13" i="7"/>
  <c r="O12" i="7" s="1"/>
  <c r="R44" i="7"/>
  <c r="H43" i="7"/>
  <c r="C52" i="7"/>
  <c r="C51" i="7" s="1"/>
  <c r="R16" i="7"/>
  <c r="G50" i="7"/>
  <c r="J49" i="7"/>
  <c r="E52" i="7"/>
  <c r="E51" i="7" s="1"/>
  <c r="E12" i="7" s="1"/>
  <c r="P59" i="7"/>
  <c r="F58" i="7"/>
  <c r="P58" i="7" s="1"/>
  <c r="P17" i="7"/>
  <c r="F23" i="7"/>
  <c r="P23" i="7" s="1"/>
  <c r="R66" i="7"/>
  <c r="H65" i="7"/>
  <c r="G20" i="7"/>
  <c r="R26" i="7"/>
  <c r="K52" i="7"/>
  <c r="K51" i="7" s="1"/>
  <c r="K12" i="7" s="1"/>
  <c r="R54" i="7"/>
  <c r="R56" i="7"/>
  <c r="R58" i="7"/>
  <c r="R60" i="7"/>
  <c r="R62" i="7"/>
  <c r="R15" i="7"/>
  <c r="I26" i="7"/>
  <c r="I25" i="7" s="1"/>
  <c r="G26" i="7"/>
  <c r="I29" i="7"/>
  <c r="G29" i="7"/>
  <c r="R68" i="7"/>
  <c r="H67" i="7"/>
  <c r="R67" i="7" s="1"/>
  <c r="M15" i="7"/>
  <c r="I16" i="7"/>
  <c r="I15" i="7" s="1"/>
  <c r="R20" i="7"/>
  <c r="H21" i="7"/>
  <c r="I23" i="7"/>
  <c r="I24" i="7"/>
  <c r="G24" i="7"/>
  <c r="F24" i="7" s="1"/>
  <c r="P24" i="7" s="1"/>
  <c r="M27" i="7"/>
  <c r="F48" i="7"/>
  <c r="L52" i="7"/>
  <c r="L51" i="7" s="1"/>
  <c r="L12" i="7" s="1"/>
  <c r="P33" i="7"/>
  <c r="C27" i="7"/>
  <c r="C14" i="7" s="1"/>
  <c r="C13" i="7" s="1"/>
  <c r="C12" i="7" s="1"/>
  <c r="D52" i="7"/>
  <c r="D51" i="7" s="1"/>
  <c r="D12" i="7" s="1"/>
  <c r="P38" i="7"/>
  <c r="P55" i="7"/>
  <c r="F54" i="7"/>
  <c r="P57" i="7"/>
  <c r="F56" i="7"/>
  <c r="P56" i="7" s="1"/>
  <c r="P61" i="7"/>
  <c r="F60" i="7"/>
  <c r="P60" i="7" s="1"/>
  <c r="P63" i="7"/>
  <c r="F62" i="7"/>
  <c r="P62" i="7" s="1"/>
  <c r="F67" i="7"/>
  <c r="P67" i="7" s="1"/>
  <c r="F16" i="7"/>
  <c r="M19" i="7"/>
  <c r="I20" i="7"/>
  <c r="I34" i="7"/>
  <c r="I37" i="7"/>
  <c r="G37" i="7"/>
  <c r="F37" i="7" s="1"/>
  <c r="P37" i="7" s="1"/>
  <c r="I44" i="7"/>
  <c r="I43" i="7" s="1"/>
  <c r="I42" i="7" s="1"/>
  <c r="I41" i="7" s="1"/>
  <c r="G44" i="7"/>
  <c r="M52" i="7"/>
  <c r="M51" i="7" s="1"/>
  <c r="O32" i="5"/>
  <c r="O62" i="5"/>
  <c r="F61" i="5"/>
  <c r="O61" i="5" s="1"/>
  <c r="O78" i="5"/>
  <c r="F82" i="5"/>
  <c r="O82" i="5" s="1"/>
  <c r="Q82" i="5"/>
  <c r="Q85" i="5"/>
  <c r="O96" i="5"/>
  <c r="F103" i="5"/>
  <c r="O103" i="5" s="1"/>
  <c r="O104" i="5"/>
  <c r="L11" i="5"/>
  <c r="O31" i="5"/>
  <c r="Q42" i="5"/>
  <c r="F42" i="5"/>
  <c r="O42" i="5" s="1"/>
  <c r="H37" i="5"/>
  <c r="Q37" i="5" s="1"/>
  <c r="O45" i="5"/>
  <c r="Q57" i="5"/>
  <c r="E55" i="5"/>
  <c r="Q55" i="5" s="1"/>
  <c r="E76" i="5"/>
  <c r="Q76" i="5" s="1"/>
  <c r="C77" i="5"/>
  <c r="C76" i="5" s="1"/>
  <c r="Q77" i="5"/>
  <c r="F117" i="5"/>
  <c r="I14" i="5"/>
  <c r="I12" i="5" s="1"/>
  <c r="I11" i="5" s="1"/>
  <c r="F65" i="5"/>
  <c r="Q65" i="5"/>
  <c r="H64" i="5"/>
  <c r="Q64" i="5" s="1"/>
  <c r="D12" i="5"/>
  <c r="D11" i="5" s="1"/>
  <c r="O77" i="5"/>
  <c r="F76" i="5"/>
  <c r="C81" i="5"/>
  <c r="C80" i="5" s="1"/>
  <c r="E80" i="5"/>
  <c r="F98" i="5"/>
  <c r="O98" i="5" s="1"/>
  <c r="Q98" i="5"/>
  <c r="Q107" i="5"/>
  <c r="F107" i="5"/>
  <c r="O107" i="5" s="1"/>
  <c r="O13" i="5"/>
  <c r="O30" i="5"/>
  <c r="K64" i="5"/>
  <c r="F80" i="5"/>
  <c r="O89" i="5"/>
  <c r="O91" i="5"/>
  <c r="N112" i="5"/>
  <c r="F113" i="5"/>
  <c r="F15" i="5"/>
  <c r="N15" i="5"/>
  <c r="F25" i="5"/>
  <c r="O25" i="5" s="1"/>
  <c r="Q25" i="5"/>
  <c r="O38" i="5"/>
  <c r="O52" i="5"/>
  <c r="O69" i="5"/>
  <c r="H80" i="5"/>
  <c r="Q80" i="5" s="1"/>
  <c r="Q81" i="5"/>
  <c r="F86" i="5"/>
  <c r="O86" i="5" s="1"/>
  <c r="Q86" i="5"/>
  <c r="O106" i="5"/>
  <c r="F105" i="5"/>
  <c r="O105" i="5" s="1"/>
  <c r="O109" i="5"/>
  <c r="O85" i="5"/>
  <c r="F99" i="5"/>
  <c r="O99" i="5" s="1"/>
  <c r="Q99" i="5"/>
  <c r="O21" i="5"/>
  <c r="H20" i="5"/>
  <c r="Q21" i="5"/>
  <c r="Q34" i="5"/>
  <c r="F34" i="5"/>
  <c r="O34" i="5" s="1"/>
  <c r="H29" i="5"/>
  <c r="G14" i="5"/>
  <c r="G12" i="5" s="1"/>
  <c r="M44" i="5"/>
  <c r="M14" i="5" s="1"/>
  <c r="M12" i="5" s="1"/>
  <c r="K46" i="5"/>
  <c r="F46" i="5" s="1"/>
  <c r="F44" i="5" s="1"/>
  <c r="O44" i="5" s="1"/>
  <c r="O97" i="5"/>
  <c r="Q15" i="5"/>
  <c r="N20" i="5"/>
  <c r="C55" i="5"/>
  <c r="O55" i="5" s="1"/>
  <c r="Q89" i="5"/>
  <c r="H58" i="5"/>
  <c r="Q58" i="5" s="1"/>
  <c r="Q59" i="5"/>
  <c r="O84" i="5"/>
  <c r="P13" i="5"/>
  <c r="O40" i="5"/>
  <c r="E112" i="5"/>
  <c r="C112" i="5" s="1"/>
  <c r="O47" i="5"/>
  <c r="O83" i="5"/>
  <c r="O87" i="5"/>
  <c r="F90" i="5"/>
  <c r="O90" i="5" s="1"/>
  <c r="Q90" i="5"/>
  <c r="F54" i="5"/>
  <c r="O54" i="5" s="1"/>
  <c r="Q54" i="5"/>
  <c r="Q106" i="5"/>
  <c r="H105" i="5"/>
  <c r="Q105" i="5" s="1"/>
  <c r="O41" i="5"/>
  <c r="F43" i="5"/>
  <c r="O43" i="5" s="1"/>
  <c r="Q43" i="5"/>
  <c r="J14" i="5"/>
  <c r="J12" i="5" s="1"/>
  <c r="J11" i="5" s="1"/>
  <c r="Q23" i="5"/>
  <c r="O36" i="5"/>
  <c r="K44" i="5"/>
  <c r="K14" i="5" s="1"/>
  <c r="K12" i="5" s="1"/>
  <c r="K11" i="5" s="1"/>
  <c r="Q91" i="5"/>
  <c r="F26" i="5"/>
  <c r="O26" i="5" s="1"/>
  <c r="Q47" i="5"/>
  <c r="H51" i="5"/>
  <c r="O56" i="5"/>
  <c r="H61" i="5"/>
  <c r="F93" i="5"/>
  <c r="O93" i="5" s="1"/>
  <c r="Q97" i="5"/>
  <c r="F101" i="5"/>
  <c r="O101" i="5" s="1"/>
  <c r="F111" i="5"/>
  <c r="O111" i="5" s="1"/>
  <c r="H112" i="5"/>
  <c r="F125" i="5"/>
  <c r="O88" i="5"/>
  <c r="E20" i="5"/>
  <c r="Q22" i="5"/>
  <c r="E29" i="5"/>
  <c r="F39" i="5"/>
  <c r="F37" i="5" s="1"/>
  <c r="Q45" i="5"/>
  <c r="E51" i="5"/>
  <c r="Q56" i="5"/>
  <c r="E61" i="5"/>
  <c r="Q63" i="5"/>
  <c r="F73" i="5"/>
  <c r="F92" i="5"/>
  <c r="O92" i="5" s="1"/>
  <c r="Q96" i="5"/>
  <c r="F100" i="5"/>
  <c r="O100" i="5" s="1"/>
  <c r="Q104" i="5"/>
  <c r="E103" i="5"/>
  <c r="Q103" i="5" s="1"/>
  <c r="F116" i="5"/>
  <c r="M112" i="5"/>
  <c r="D11" i="4"/>
  <c r="D9" i="4" s="1"/>
  <c r="E30" i="4"/>
  <c r="C11" i="4"/>
  <c r="C9" i="4" s="1"/>
  <c r="E13" i="4"/>
  <c r="E12" i="4"/>
  <c r="J25" i="3"/>
  <c r="E10" i="3"/>
  <c r="K10" i="3"/>
  <c r="D11" i="3"/>
  <c r="I24" i="3"/>
  <c r="J24" i="3"/>
  <c r="I27" i="3"/>
  <c r="J27" i="3"/>
  <c r="F11" i="3"/>
  <c r="I12" i="3"/>
  <c r="I25" i="3"/>
  <c r="C28" i="3"/>
  <c r="I28" i="3" s="1"/>
  <c r="J12" i="3"/>
  <c r="G11" i="3"/>
  <c r="E8" i="2"/>
  <c r="N12" i="7" l="1"/>
  <c r="G65" i="7"/>
  <c r="G64" i="7" s="1"/>
  <c r="G52" i="7" s="1"/>
  <c r="G51" i="7" s="1"/>
  <c r="F66" i="7"/>
  <c r="E14" i="5"/>
  <c r="E12" i="5" s="1"/>
  <c r="E11" i="5" s="1"/>
  <c r="Q112" i="5"/>
  <c r="O80" i="5"/>
  <c r="O76" i="5"/>
  <c r="N14" i="5"/>
  <c r="N12" i="5" s="1"/>
  <c r="N11" i="5" s="1"/>
  <c r="O37" i="5"/>
  <c r="F51" i="5"/>
  <c r="O51" i="5" s="1"/>
  <c r="Q44" i="5"/>
  <c r="F8" i="2"/>
  <c r="F7" i="2" s="1"/>
  <c r="H7" i="2" s="1"/>
  <c r="M14" i="7"/>
  <c r="M13" i="7" s="1"/>
  <c r="M12" i="7" s="1"/>
  <c r="F29" i="7"/>
  <c r="G27" i="7"/>
  <c r="F21" i="7"/>
  <c r="P21" i="7" s="1"/>
  <c r="R21" i="7"/>
  <c r="H19" i="7"/>
  <c r="F26" i="7"/>
  <c r="G25" i="7"/>
  <c r="R43" i="7"/>
  <c r="H42" i="7"/>
  <c r="F50" i="7"/>
  <c r="G49" i="7"/>
  <c r="F15" i="7"/>
  <c r="P16" i="7"/>
  <c r="R65" i="7"/>
  <c r="H64" i="7"/>
  <c r="I19" i="7"/>
  <c r="I27" i="7"/>
  <c r="I14" i="7" s="1"/>
  <c r="I13" i="7" s="1"/>
  <c r="I12" i="7" s="1"/>
  <c r="F44" i="7"/>
  <c r="G43" i="7"/>
  <c r="G42" i="7" s="1"/>
  <c r="G41" i="7" s="1"/>
  <c r="F53" i="7"/>
  <c r="P54" i="7"/>
  <c r="G19" i="7"/>
  <c r="F20" i="7"/>
  <c r="Q29" i="5"/>
  <c r="O81" i="5"/>
  <c r="F64" i="5"/>
  <c r="O64" i="5" s="1"/>
  <c r="O65" i="5"/>
  <c r="F112" i="5"/>
  <c r="O112" i="5" s="1"/>
  <c r="F29" i="5"/>
  <c r="O29" i="5" s="1"/>
  <c r="Q61" i="5"/>
  <c r="Q20" i="5"/>
  <c r="C14" i="5"/>
  <c r="C12" i="5" s="1"/>
  <c r="C11" i="5" s="1"/>
  <c r="O15" i="5"/>
  <c r="F20" i="5"/>
  <c r="O20" i="5" s="1"/>
  <c r="G11" i="5"/>
  <c r="P11" i="5" s="1"/>
  <c r="P12" i="5"/>
  <c r="H14" i="5"/>
  <c r="Q51" i="5"/>
  <c r="M11" i="5"/>
  <c r="E9" i="4"/>
  <c r="E11" i="4"/>
  <c r="E9" i="3"/>
  <c r="K9" i="3" s="1"/>
  <c r="D22" i="3"/>
  <c r="F10" i="3"/>
  <c r="I11" i="3"/>
  <c r="G10" i="3"/>
  <c r="J11" i="3"/>
  <c r="H8" i="2"/>
  <c r="G8" i="2"/>
  <c r="E7" i="2"/>
  <c r="G7" i="2" s="1"/>
  <c r="P66" i="7" l="1"/>
  <c r="F65" i="7"/>
  <c r="R64" i="7"/>
  <c r="H52" i="7"/>
  <c r="R42" i="7"/>
  <c r="H41" i="7"/>
  <c r="R41" i="7" s="1"/>
  <c r="P29" i="7"/>
  <c r="F27" i="7"/>
  <c r="P27" i="7" s="1"/>
  <c r="G14" i="7"/>
  <c r="G13" i="7" s="1"/>
  <c r="G12" i="7" s="1"/>
  <c r="F25" i="7"/>
  <c r="P25" i="7" s="1"/>
  <c r="P26" i="7"/>
  <c r="R19" i="7"/>
  <c r="H14" i="7"/>
  <c r="F43" i="7"/>
  <c r="P44" i="7"/>
  <c r="P15" i="7"/>
  <c r="F19" i="7"/>
  <c r="P19" i="7" s="1"/>
  <c r="P20" i="7"/>
  <c r="P50" i="7"/>
  <c r="F49" i="7"/>
  <c r="P49" i="7" s="1"/>
  <c r="Q14" i="5"/>
  <c r="H12" i="5"/>
  <c r="F14" i="5"/>
  <c r="J22" i="3"/>
  <c r="C22" i="3"/>
  <c r="D10" i="3"/>
  <c r="D9" i="3" s="1"/>
  <c r="G9" i="3"/>
  <c r="J10" i="3"/>
  <c r="F9" i="3"/>
  <c r="P65" i="7" l="1"/>
  <c r="F64" i="7"/>
  <c r="J9" i="3"/>
  <c r="H13" i="7"/>
  <c r="R14" i="7"/>
  <c r="F14" i="7"/>
  <c r="F42" i="7"/>
  <c r="P43" i="7"/>
  <c r="H51" i="7"/>
  <c r="R51" i="7" s="1"/>
  <c r="R52" i="7"/>
  <c r="O14" i="5"/>
  <c r="F12" i="5"/>
  <c r="Q12" i="5"/>
  <c r="H11" i="5"/>
  <c r="Q11" i="5" s="1"/>
  <c r="I22" i="3"/>
  <c r="C10" i="3"/>
  <c r="P64" i="7" l="1"/>
  <c r="F52" i="7"/>
  <c r="P42" i="7"/>
  <c r="F41" i="7"/>
  <c r="P41" i="7" s="1"/>
  <c r="R13" i="7"/>
  <c r="H12" i="7"/>
  <c r="R12" i="7" s="1"/>
  <c r="F13" i="7"/>
  <c r="P14" i="7"/>
  <c r="O12" i="5"/>
  <c r="F11" i="5"/>
  <c r="O11" i="5" s="1"/>
  <c r="C9" i="3"/>
  <c r="I9" i="3" s="1"/>
  <c r="I10" i="3"/>
  <c r="F51" i="7" l="1"/>
  <c r="P51" i="7" s="1"/>
  <c r="P52" i="7"/>
  <c r="F12" i="7"/>
  <c r="P12" i="7" s="1"/>
  <c r="P13" i="7"/>
  <c r="K29" i="6" l="1"/>
  <c r="K16" i="6"/>
  <c r="K20" i="6"/>
  <c r="K21" i="6"/>
  <c r="K24" i="6"/>
  <c r="K25" i="6"/>
  <c r="K27" i="6"/>
  <c r="M15" i="6"/>
  <c r="D14" i="6"/>
  <c r="F14" i="6"/>
  <c r="L14" i="6"/>
  <c r="E15" i="6"/>
  <c r="C15" i="6" s="1"/>
  <c r="J15" i="6"/>
  <c r="E16" i="6"/>
  <c r="C16" i="6" s="1"/>
  <c r="J16" i="6"/>
  <c r="P16" i="6" s="1"/>
  <c r="E17" i="6"/>
  <c r="C17" i="6" s="1"/>
  <c r="J17" i="6"/>
  <c r="P17" i="6" s="1"/>
  <c r="K17" i="6"/>
  <c r="E18" i="6"/>
  <c r="C18" i="6" s="1"/>
  <c r="J18" i="6"/>
  <c r="P18" i="6" s="1"/>
  <c r="K18" i="6"/>
  <c r="Q18" i="6" s="1"/>
  <c r="E19" i="6"/>
  <c r="C19" i="6" s="1"/>
  <c r="J19" i="6"/>
  <c r="P19" i="6" s="1"/>
  <c r="K19" i="6"/>
  <c r="H14" i="6"/>
  <c r="J20" i="6"/>
  <c r="P20" i="6" s="1"/>
  <c r="E21" i="6"/>
  <c r="C21" i="6" s="1"/>
  <c r="J21" i="6"/>
  <c r="E22" i="6"/>
  <c r="C22" i="6" s="1"/>
  <c r="J22" i="6"/>
  <c r="P22" i="6" s="1"/>
  <c r="K22" i="6"/>
  <c r="E23" i="6"/>
  <c r="C23" i="6" s="1"/>
  <c r="J23" i="6"/>
  <c r="P23" i="6" s="1"/>
  <c r="K23" i="6"/>
  <c r="Q23" i="6" s="1"/>
  <c r="E24" i="6"/>
  <c r="C24" i="6" s="1"/>
  <c r="J24" i="6"/>
  <c r="P24" i="6" s="1"/>
  <c r="E25" i="6"/>
  <c r="C25" i="6" s="1"/>
  <c r="J25" i="6"/>
  <c r="P25" i="6" s="1"/>
  <c r="E26" i="6"/>
  <c r="C26" i="6" s="1"/>
  <c r="J26" i="6"/>
  <c r="P26" i="6" s="1"/>
  <c r="K26" i="6"/>
  <c r="E27" i="6"/>
  <c r="C27" i="6" s="1"/>
  <c r="J27" i="6"/>
  <c r="P27" i="6" s="1"/>
  <c r="E28" i="6"/>
  <c r="C28" i="6" s="1"/>
  <c r="J28" i="6"/>
  <c r="P28" i="6" s="1"/>
  <c r="K28" i="6"/>
  <c r="E29" i="6"/>
  <c r="C29" i="6" s="1"/>
  <c r="J29" i="6"/>
  <c r="D10" i="5"/>
  <c r="E10" i="5" s="1"/>
  <c r="F10" i="5" s="1"/>
  <c r="G10" i="5" s="1"/>
  <c r="H10" i="5" s="1"/>
  <c r="S15" i="6" l="1"/>
  <c r="M14" i="6"/>
  <c r="S14" i="6" s="1"/>
  <c r="Q24" i="6"/>
  <c r="I29" i="6"/>
  <c r="O29" i="6" s="1"/>
  <c r="I21" i="6"/>
  <c r="O21" i="6" s="1"/>
  <c r="I28" i="6"/>
  <c r="O28" i="6" s="1"/>
  <c r="I25" i="6"/>
  <c r="O25" i="6" s="1"/>
  <c r="K15" i="6"/>
  <c r="I15" i="6" s="1"/>
  <c r="O15" i="6" s="1"/>
  <c r="I24" i="6"/>
  <c r="O24" i="6" s="1"/>
  <c r="I16" i="6"/>
  <c r="O16" i="6" s="1"/>
  <c r="P15" i="6"/>
  <c r="Q27" i="6"/>
  <c r="Q26" i="6"/>
  <c r="Q21" i="6"/>
  <c r="Q19" i="6"/>
  <c r="Q17" i="6"/>
  <c r="Q28" i="6"/>
  <c r="Q29" i="6"/>
  <c r="Q25" i="6"/>
  <c r="Q16" i="6"/>
  <c r="I26" i="6"/>
  <c r="O26" i="6" s="1"/>
  <c r="P21" i="6"/>
  <c r="I23" i="6"/>
  <c r="O23" i="6" s="1"/>
  <c r="I20" i="6"/>
  <c r="Q22" i="6"/>
  <c r="I27" i="6"/>
  <c r="O27" i="6" s="1"/>
  <c r="J14" i="6"/>
  <c r="P14" i="6" s="1"/>
  <c r="P29" i="6"/>
  <c r="I22" i="6"/>
  <c r="O22" i="6" s="1"/>
  <c r="E20" i="6"/>
  <c r="C20" i="6" s="1"/>
  <c r="C14" i="6" s="1"/>
  <c r="I19" i="6"/>
  <c r="O19" i="6" s="1"/>
  <c r="I18" i="6"/>
  <c r="O18" i="6" s="1"/>
  <c r="I17" i="6"/>
  <c r="O17" i="6" s="1"/>
  <c r="N14" i="6"/>
  <c r="T14" i="6" s="1"/>
  <c r="I10" i="5"/>
  <c r="J10" i="5" s="1"/>
  <c r="K10" i="5" s="1"/>
  <c r="L10" i="5" s="1"/>
  <c r="M10" i="5" s="1"/>
  <c r="N10" i="5" s="1"/>
  <c r="Q15" i="6" l="1"/>
  <c r="K14" i="6"/>
  <c r="O20" i="6"/>
  <c r="E14" i="6"/>
  <c r="Q20" i="6"/>
  <c r="I14" i="6"/>
  <c r="O14" i="6" s="1"/>
  <c r="Q14" i="6" l="1"/>
  <c r="E23" i="1" l="1"/>
  <c r="A3" i="7" l="1"/>
  <c r="A3" i="6"/>
  <c r="A3" i="5"/>
  <c r="A3" i="4"/>
  <c r="A4" i="3"/>
  <c r="A3" i="2"/>
  <c r="D11" i="7" l="1"/>
  <c r="E11" i="7" s="1"/>
  <c r="F11" i="7" s="1"/>
  <c r="G11" i="7" s="1"/>
  <c r="H11" i="7" s="1"/>
  <c r="I11" i="7" s="1"/>
  <c r="J11" i="7" s="1"/>
  <c r="K11" i="7" s="1"/>
  <c r="L11" i="7" s="1"/>
  <c r="M11" i="7" s="1"/>
  <c r="N11" i="7" s="1"/>
  <c r="O11" i="7" s="1"/>
  <c r="D8" i="4"/>
  <c r="H8" i="3"/>
  <c r="E8" i="3"/>
  <c r="E14" i="1"/>
  <c r="E15" i="1"/>
  <c r="E24" i="1"/>
  <c r="E20" i="1"/>
  <c r="D19" i="1"/>
  <c r="D18" i="1" s="1"/>
  <c r="C19" i="1"/>
  <c r="C18" i="1" s="1"/>
  <c r="E13" i="1"/>
  <c r="E12" i="1"/>
  <c r="C11" i="1"/>
  <c r="C9" i="1"/>
  <c r="C7" i="1" s="1"/>
  <c r="C6" i="1" l="1"/>
  <c r="E19" i="1"/>
  <c r="E18" i="1"/>
  <c r="E8" i="1"/>
  <c r="D9" i="1"/>
  <c r="D11" i="1"/>
  <c r="E21" i="1"/>
  <c r="E11" i="1" l="1"/>
  <c r="D7" i="1"/>
  <c r="D6" i="1" s="1"/>
  <c r="E7" i="1" l="1"/>
  <c r="D33" i="1" l="1"/>
  <c r="E6" i="1"/>
</calcChain>
</file>

<file path=xl/sharedStrings.xml><?xml version="1.0" encoding="utf-8"?>
<sst xmlns="http://schemas.openxmlformats.org/spreadsheetml/2006/main" count="707" uniqueCount="421">
  <si>
    <t>STT</t>
  </si>
  <si>
    <t>Dự toán</t>
  </si>
  <si>
    <t>Quyết toán</t>
  </si>
  <si>
    <t>So sánh (%)</t>
  </si>
  <si>
    <t>Nội dung</t>
  </si>
  <si>
    <t>A</t>
  </si>
  <si>
    <t>B</t>
  </si>
  <si>
    <t>1</t>
  </si>
  <si>
    <t>2</t>
  </si>
  <si>
    <t>3</t>
  </si>
  <si>
    <t>3=2/1</t>
  </si>
  <si>
    <t>Thu ngân sách huyện được hưởng theo phân cấp</t>
  </si>
  <si>
    <t>-</t>
  </si>
  <si>
    <t>Thu ngân sách huyện hưởng 100%</t>
  </si>
  <si>
    <t>Thu bổ sung có mục tiêu</t>
  </si>
  <si>
    <t>4</t>
  </si>
  <si>
    <t>I</t>
  </si>
  <si>
    <t>Chi cân đối ngân sách huyện</t>
  </si>
  <si>
    <t>Chi thường xuyên</t>
  </si>
  <si>
    <t>Chi đầu tư phát triển</t>
  </si>
  <si>
    <t>Chi tạo nguồn, điều chỉnh tiền lương</t>
  </si>
  <si>
    <t>II</t>
  </si>
  <si>
    <t>Chi các chương trình mục tiêu</t>
  </si>
  <si>
    <t>Chi chuyển nguồn sang năm sau</t>
  </si>
  <si>
    <t>III</t>
  </si>
  <si>
    <t>Đơn vị: Triệu đồng</t>
  </si>
  <si>
    <t>Biểu 97/CK-NSNN</t>
  </si>
  <si>
    <t>TỔNG THU CÂN ĐỐI NSNN</t>
  </si>
  <si>
    <t>Thu nội địa</t>
  </si>
  <si>
    <t>(Chi tiết theo sắc thuế)</t>
  </si>
  <si>
    <t xml:space="preserve"> - Thuế GTGT+TNDN</t>
  </si>
  <si>
    <t xml:space="preserve"> - Thuế tài nguyên</t>
  </si>
  <si>
    <t xml:space="preserve"> - Thu khác (do ngành thuế quản lý)</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</si>
  <si>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</si>
  <si>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</si>
  <si>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</si>
  <si>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</si>
  <si>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</si>
  <si>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</si>
  <si>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</si>
  <si>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</si>
  <si>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Các khoản thu khác</t>
  </si>
  <si>
    <t>Thu từ hoạt động xổ số kiến thiết</t>
  </si>
  <si>
    <t>Thu tiền cấp quyền khai thác khoáng sản</t>
  </si>
  <si>
    <t>Thu khác ngân sách</t>
  </si>
  <si>
    <t>IV</t>
  </si>
  <si>
    <t>V</t>
  </si>
  <si>
    <t>C</t>
  </si>
  <si>
    <t>THU KẾT DƯ NĂM TRƯỚC</t>
  </si>
  <si>
    <t>THU CHUYỂN NGUỒN TỪ NĂM TRƯỚC CHUYỂN SANG</t>
  </si>
  <si>
    <t xml:space="preserve"> + Thu tiền sử dụng đất</t>
  </si>
  <si>
    <t>Thu bổ sung cân đối ngân sách</t>
  </si>
  <si>
    <t>Thu kết dư</t>
  </si>
  <si>
    <t>Thu chuyển nguồn từ năm trước chuyển sang</t>
  </si>
  <si>
    <t>VI</t>
  </si>
  <si>
    <t>5</t>
  </si>
  <si>
    <t>Dự phòng ngân sách</t>
  </si>
  <si>
    <t>6</t>
  </si>
  <si>
    <t>Chi nộp trả ngân sách cấp trên</t>
  </si>
  <si>
    <t>Chi chuyển giao ngân sách</t>
  </si>
  <si>
    <t>KẾT DƯ NGÂN SÁCH</t>
  </si>
  <si>
    <t xml:space="preserve">Dự toán </t>
  </si>
  <si>
    <t>Bao gồm</t>
  </si>
  <si>
    <t>Ngân sách cấp huyện</t>
  </si>
  <si>
    <t>Ngân sách xã</t>
  </si>
  <si>
    <t>Ngân 
sách xã</t>
  </si>
  <si>
    <t>1=2+3</t>
  </si>
  <si>
    <t>4=5+6</t>
  </si>
  <si>
    <t>7=4/1</t>
  </si>
  <si>
    <t>8=5/2</t>
  </si>
  <si>
    <t>9=6/3</t>
  </si>
  <si>
    <t xml:space="preserve">Chi đầu tư phát triển </t>
  </si>
  <si>
    <t>Chi đầu tư cho các dự án</t>
  </si>
  <si>
    <t>Chi nguồn vốn TPCP</t>
  </si>
  <si>
    <t>Trong đó: Chia theo lĩnh vực</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</si>
  <si>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</si>
  <si>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</si>
  <si>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</si>
  <si>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</si>
  <si>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</si>
  <si>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Trong đó:</t>
  </si>
  <si>
    <t xml:space="preserve">  Chi khoa học và công nghệ </t>
  </si>
  <si>
    <t>(Chi tiết theo từng chương trình mục tiêu, nhiệm vụ)</t>
  </si>
  <si>
    <t xml:space="preserve">D </t>
  </si>
  <si>
    <t>QUYẾT TOÁN CHI NGÂN SÁCH HUYỆN, CHI NGÂN SÁCH CẤP HUYỆN</t>
  </si>
  <si>
    <t xml:space="preserve">Nội dung </t>
  </si>
  <si>
    <t>4=2/1</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</si>
  <si>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</si>
  <si>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</si>
  <si>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</si>
  <si>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</si>
  <si>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</si>
  <si>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</si>
  <si>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</si>
  <si>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</si>
  <si>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</si>
  <si>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</si>
  <si>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</si>
  <si>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</si>
  <si>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</si>
  <si>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khoa học và công nghệ (2)</t>
  </si>
  <si>
    <t>Chi thường xuyên khác</t>
  </si>
  <si>
    <t>Biểu 98/CK-NSNN</t>
  </si>
  <si>
    <t>1.1</t>
  </si>
  <si>
    <t>1.2</t>
  </si>
  <si>
    <t>1.3</t>
  </si>
  <si>
    <t>1.4</t>
  </si>
  <si>
    <t>1.5</t>
  </si>
  <si>
    <t>1.6</t>
  </si>
  <si>
    <t>1.7</t>
  </si>
  <si>
    <t>1.8</t>
  </si>
  <si>
    <t>1.9</t>
  </si>
  <si>
    <t>1.10</t>
  </si>
  <si>
    <t>1.11</t>
  </si>
  <si>
    <t>1.12</t>
  </si>
  <si>
    <t>1.13</t>
  </si>
  <si>
    <t>7</t>
  </si>
  <si>
    <t>8</t>
  </si>
  <si>
    <t>9</t>
  </si>
  <si>
    <t>10</t>
  </si>
  <si>
    <t>11</t>
  </si>
  <si>
    <t>12</t>
  </si>
  <si>
    <t>13</t>
  </si>
  <si>
    <t>S
T
T</t>
  </si>
  <si>
    <t>Tên đơn vị</t>
  </si>
  <si>
    <t>Tổng số</t>
  </si>
  <si>
    <t>Chi chương trình MTQG</t>
  </si>
  <si>
    <t>Chi chuyển nguồn sang ngân sách năm sau</t>
  </si>
  <si>
    <t>TỔNG SỐ</t>
  </si>
  <si>
    <t>Cấp huyện</t>
  </si>
  <si>
    <t>2.1</t>
  </si>
  <si>
    <t>Trung tâm VHTT-TT</t>
  </si>
  <si>
    <t>2.2</t>
  </si>
  <si>
    <t>Đài truyền thanh</t>
  </si>
  <si>
    <t>2.3</t>
  </si>
  <si>
    <t>Trung tâm Bồi dưỡng chính trị</t>
  </si>
  <si>
    <t>2.4</t>
  </si>
  <si>
    <t>Trung tâm GDNN-GDTX</t>
  </si>
  <si>
    <t>2.5</t>
  </si>
  <si>
    <t>Văn phòng HĐND-UBND</t>
  </si>
  <si>
    <t>2.6</t>
  </si>
  <si>
    <t>Phòng Kinh tế và Hạ tầng</t>
  </si>
  <si>
    <t xml:space="preserve"> - Sự nghiệp giao thông</t>
  </si>
  <si>
    <t xml:space="preserve"> - Sự nghiệp khoa học</t>
  </si>
  <si>
    <t xml:space="preserve"> - Sự nghiệp kinh tế (CTĐT)</t>
  </si>
  <si>
    <t xml:space="preserve"> - Quản lý nhà nước</t>
  </si>
  <si>
    <t>2.7</t>
  </si>
  <si>
    <t>Phòng Tài nguyên Môi trường</t>
  </si>
  <si>
    <t xml:space="preserve"> - Sự nghiệp môi trường</t>
  </si>
  <si>
    <t xml:space="preserve"> - Quy hoạch</t>
  </si>
  <si>
    <t>2.8</t>
  </si>
  <si>
    <t>Phòng Nông nghiệp và PTNT</t>
  </si>
  <si>
    <t>2.9</t>
  </si>
  <si>
    <t>Phòng Văn hoá và Thông tin</t>
  </si>
  <si>
    <t>2.10</t>
  </si>
  <si>
    <t>Thanh tra Nhà nước</t>
  </si>
  <si>
    <t>2.11</t>
  </si>
  <si>
    <t>Phòng Tư pháp</t>
  </si>
  <si>
    <t>2.12</t>
  </si>
  <si>
    <t>Phòng Tài chính Kế hoạch</t>
  </si>
  <si>
    <t>2.13</t>
  </si>
  <si>
    <t>Phòng Lao động TB&amp;XH</t>
  </si>
  <si>
    <t xml:space="preserve"> - Chính sách</t>
  </si>
  <si>
    <t xml:space="preserve"> - BTXH</t>
  </si>
  <si>
    <t xml:space="preserve"> - Trẻ em</t>
  </si>
  <si>
    <t xml:space="preserve"> - Dạy nghề</t>
  </si>
  <si>
    <t>2.14</t>
  </si>
  <si>
    <t>Phòng Nội vụ</t>
  </si>
  <si>
    <t>2.16</t>
  </si>
  <si>
    <t>Phòng giáo dục</t>
  </si>
  <si>
    <t xml:space="preserve"> - Mầm non</t>
  </si>
  <si>
    <t xml:space="preserve"> - Tiểu học</t>
  </si>
  <si>
    <t xml:space="preserve"> - THCS</t>
  </si>
  <si>
    <t xml:space="preserve"> - Chuyên môn</t>
  </si>
  <si>
    <t>2.18</t>
  </si>
  <si>
    <t>Ban chấp hành Huyện đoàn</t>
  </si>
  <si>
    <t>2.19</t>
  </si>
  <si>
    <t>Hội Liên hiệp phụ nữ</t>
  </si>
  <si>
    <t>2.20</t>
  </si>
  <si>
    <t>Hội Nông dân</t>
  </si>
  <si>
    <t>2.21</t>
  </si>
  <si>
    <t>Mặt trận Tổ quốc</t>
  </si>
  <si>
    <t>2.22</t>
  </si>
  <si>
    <t>Hội Cựu chiến binh</t>
  </si>
  <si>
    <t>2.23</t>
  </si>
  <si>
    <t>Hội người cao tuổi</t>
  </si>
  <si>
    <t>2.24</t>
  </si>
  <si>
    <t>Hội người mù</t>
  </si>
  <si>
    <t>2.25</t>
  </si>
  <si>
    <t>Hội khuyến học</t>
  </si>
  <si>
    <t>2.26</t>
  </si>
  <si>
    <t>Hội chữ Thập đỏ</t>
  </si>
  <si>
    <t>2.27</t>
  </si>
  <si>
    <t>Hội Luật gia</t>
  </si>
  <si>
    <t>2.28</t>
  </si>
  <si>
    <t>2.29</t>
  </si>
  <si>
    <t>2.30</t>
  </si>
  <si>
    <t>Hội Cựu giáo chức</t>
  </si>
  <si>
    <t>2.31</t>
  </si>
  <si>
    <t>Văn phòng huyện ủy</t>
  </si>
  <si>
    <t>2.32</t>
  </si>
  <si>
    <t>Công an</t>
  </si>
  <si>
    <t>Quân sự</t>
  </si>
  <si>
    <t>2.34</t>
  </si>
  <si>
    <t>Ban quản lý dự án</t>
  </si>
  <si>
    <t>2.35</t>
  </si>
  <si>
    <t>Các đơn vị khác</t>
  </si>
  <si>
    <t>Cấp xã</t>
  </si>
  <si>
    <t>UBND TT Cây Dương</t>
  </si>
  <si>
    <t>UBND TT Kinh Cùng</t>
  </si>
  <si>
    <t>UBND TT Búng Tàu</t>
  </si>
  <si>
    <t>UBND xã Tân Bình</t>
  </si>
  <si>
    <t>UBND xã Thạnh Hòa</t>
  </si>
  <si>
    <t>UBND xã Long Thạnh</t>
  </si>
  <si>
    <t>UBND xã Tân Long</t>
  </si>
  <si>
    <t>UBND xã Phụng Hiệp</t>
  </si>
  <si>
    <t>UBND xã Hiệp Hưng</t>
  </si>
  <si>
    <t>UBND xã T.Phước Hưng</t>
  </si>
  <si>
    <t>UBND xã Phương Phú</t>
  </si>
  <si>
    <t>UBND xã Phương Bình</t>
  </si>
  <si>
    <t>UBND xã Hòa An</t>
  </si>
  <si>
    <t>14</t>
  </si>
  <si>
    <t>UBND xã Hòa Mỹ</t>
  </si>
  <si>
    <t>15</t>
  </si>
  <si>
    <t>UBND xã Bình Thành</t>
  </si>
  <si>
    <t>DỰ PHÒNG NGÂN SÁCH</t>
  </si>
  <si>
    <t>Biểu 100/CK-NSNN</t>
  </si>
  <si>
    <t>S  
T
 T</t>
  </si>
  <si>
    <t>Tên đơn vị (1)</t>
  </si>
  <si>
    <t>Bổ  sung cân đối ngân sách</t>
  </si>
  <si>
    <t>Bổ sung có mục tiêu</t>
  </si>
  <si>
    <t>Vốn thực hiện các CTMT quốc gia</t>
  </si>
  <si>
    <t>Bổ sung vốn đầu tư để thực hiện các CTMT, nhiệm vụ</t>
  </si>
  <si>
    <t>Bổ sung vốn sự nghiệp thực hiện các chế độ, chính sách và nhiệm vụ theo quy định</t>
  </si>
  <si>
    <t>13=7/1</t>
  </si>
  <si>
    <t>14=8/2</t>
  </si>
  <si>
    <t>15=9/3</t>
  </si>
  <si>
    <t>16=10/4</t>
  </si>
  <si>
    <t>17=11/5</t>
  </si>
  <si>
    <t>18=12/6</t>
  </si>
  <si>
    <t>Biểu 101/CK-NSNN</t>
  </si>
  <si>
    <t>Nội dung   (1)</t>
  </si>
  <si>
    <t>Trong đó</t>
  </si>
  <si>
    <t xml:space="preserve">Chương trình mục tiêu quốc gia </t>
  </si>
  <si>
    <t>Đầu tư phát triển</t>
  </si>
  <si>
    <t>Kinh phí sự nghiệp</t>
  </si>
  <si>
    <t>Vốn  trong  nước</t>
  </si>
  <si>
    <t>Vốn  ngoài  nước</t>
  </si>
  <si>
    <t>14=4/1</t>
  </si>
  <si>
    <t>15=5/2</t>
  </si>
  <si>
    <t>16=6/3</t>
  </si>
  <si>
    <t>CT MTQG Nông thôn mới</t>
  </si>
  <si>
    <t>Phòng Lao động</t>
  </si>
  <si>
    <t>Biểu 102/CK-NSNN</t>
  </si>
  <si>
    <t>Chi các chương trình MTQG</t>
  </si>
  <si>
    <t>Chi các CTMT, nhiệm vụ</t>
  </si>
  <si>
    <t>Tổng thu 
NSNN</t>
  </si>
  <si>
    <t>Thu NS 
huyện</t>
  </si>
  <si>
    <t>(So sánh %)</t>
  </si>
  <si>
    <t>Biểu số 99/CK-NSNN</t>
  </si>
  <si>
    <t xml:space="preserve"> - Thuế tiêu thụ đặc biệt</t>
  </si>
  <si>
    <t>Chi bổ sung cho ngân sách cấp dưới</t>
  </si>
  <si>
    <t>Trong đó nguồn vốn TPCP</t>
  </si>
  <si>
    <t>Chi kết dư ngân sách</t>
  </si>
  <si>
    <t xml:space="preserve"> - Sự nghiệp</t>
  </si>
  <si>
    <t>Sự nghiệp giáo dục</t>
  </si>
  <si>
    <t>2.36</t>
  </si>
  <si>
    <t>Sự nghiệp đào tạo</t>
  </si>
  <si>
    <t>2.37</t>
  </si>
  <si>
    <t>Phòng Nông nghiệp</t>
  </si>
  <si>
    <t>Ngân sách địa phương</t>
  </si>
  <si>
    <t>TỔNG CHI NGÂN SÁCH HUYỆN</t>
  </si>
  <si>
    <t xml:space="preserve">  Chi giáo dục - đào tạo và dạy nghề</t>
  </si>
  <si>
    <t>CHI CÁC CHƯƠNG TRÌNH MỤC TIÊU</t>
  </si>
  <si>
    <t xml:space="preserve">CHI CHUYỂN NGUỒN SANG NĂM SAU </t>
  </si>
  <si>
    <t>CHI NỘP TRẢ NGÂN SÁCH CẤP TRÊN</t>
  </si>
  <si>
    <t xml:space="preserve"> Chi giáo dục - đào tạo và dạy nghề</t>
  </si>
  <si>
    <t>Thu từ quỹ đất công ích, hoa lợi công sản khác</t>
  </si>
  <si>
    <t>TỔNG NGUỒN THU NGÂN SÁCH HUYỆN</t>
  </si>
  <si>
    <t>Thu ngân sách huyện hưởng từ các khoản phân chia</t>
  </si>
  <si>
    <t>Thu bổ sung từ ngân sách cấp tỉnh</t>
  </si>
  <si>
    <t>Thu các khoản huy động, đóng góp</t>
  </si>
  <si>
    <t>TỔNG CHI NGÂN SÁCH CẤP HUYỆN</t>
  </si>
  <si>
    <t>CHI BỔ SUNG CÂN ĐỐI CHO NGÂN SÁCH XÃ</t>
  </si>
  <si>
    <t>CHI NGÂN SÁCH CẤP HUYỆN THEO LĨNH VỰC</t>
  </si>
  <si>
    <t>Thu từ cấp dưới nộp lên</t>
  </si>
  <si>
    <t>Chi cho vay</t>
  </si>
  <si>
    <t xml:space="preserve"> - Thu khác ngân sách địa phương hưởng</t>
  </si>
  <si>
    <t xml:space="preserve"> - Thu phạt VPHC do cơ quân thuế quản lý</t>
  </si>
  <si>
    <t xml:space="preserve"> - Thu phát ATGT</t>
  </si>
  <si>
    <t>Thu từ ngân sách cấp dưới nộp lên</t>
  </si>
  <si>
    <t>VII</t>
  </si>
  <si>
    <t xml:space="preserve"> - Sự nghiệp Văn hóa </t>
  </si>
  <si>
    <t xml:space="preserve"> - Sự nghiệp Thông tin </t>
  </si>
  <si>
    <t xml:space="preserve"> - Sự nghiệp Thể Thao </t>
  </si>
  <si>
    <t xml:space="preserve"> - Vốn CTMTQG</t>
  </si>
  <si>
    <t xml:space="preserve"> - BHYT</t>
  </si>
  <si>
    <t>Hội nạn nhân CĐDC-NKT-TMC</t>
  </si>
  <si>
    <t>Bảo hiểm Xã hội</t>
  </si>
  <si>
    <t>2.38</t>
  </si>
  <si>
    <t>VIII</t>
  </si>
  <si>
    <t>CHI BỔ SUNG CÓ MỤC TIÊU CHO NGÂN SÁCH CẤP DƯỚI (3)</t>
  </si>
  <si>
    <t>TỔNG NGUỒN THU NSNN (A+B+C+D)</t>
  </si>
  <si>
    <t>Thu từ khu vực DNNN do trung ương quản lý (1)</t>
  </si>
  <si>
    <t>Thu từ khu vực DNNN do địa phương quản lý (2)</t>
  </si>
  <si>
    <t>Thu từ khu vực doanh nghiệp có vốn đầu tư nước ngoài (3)</t>
  </si>
  <si>
    <t>Thu từ khu vực kinh tế ngoài quốc doanh (4)</t>
  </si>
  <si>
    <t>Thuế  BVMT thu từ hàng hóa nhập khẩu</t>
  </si>
  <si>
    <t xml:space="preserve"> Phí và lệ phí trung ương</t>
  </si>
  <si>
    <t xml:space="preserve"> Phí và lệ phí tỉnh</t>
  </si>
  <si>
    <t xml:space="preserve"> Phí và lệ phí huyện</t>
  </si>
  <si>
    <t xml:space="preserve"> Phí và lệ phí xã, phường</t>
  </si>
  <si>
    <t>Thu hồi vốn, thu cổ tức (5)</t>
  </si>
  <si>
    <t>Chênh lệch thu chi Ngân hàng Nhà nước (5)</t>
  </si>
  <si>
    <t>Thu từ dầu thô</t>
  </si>
  <si>
    <t>Thu từ hoạt động xuất nhập khẩu</t>
  </si>
  <si>
    <t>Thu hoàn trả giữa các cấp ngân sách</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</si>
  <si>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</si>
  <si>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</si>
  <si>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</si>
  <si>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</si>
  <si>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</si>
  <si>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</si>
  <si>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TỪ QUỸ DỰ TRỮ TÀI CHÍNH</t>
  </si>
  <si>
    <t>D</t>
  </si>
  <si>
    <t>Chi cho vay (vốn ủy thác qua NHCS)</t>
  </si>
  <si>
    <t xml:space="preserve"> - Nghị định 62/2019</t>
  </si>
  <si>
    <t xml:space="preserve"> - Sự nghiệp thủy lợi (TLP, NĐ 62)</t>
  </si>
  <si>
    <t xml:space="preserve"> - Đào tạo</t>
  </si>
  <si>
    <t xml:space="preserve"> - Sự nghiệp kinh tế</t>
  </si>
  <si>
    <t xml:space="preserve"> - Sự nghiệp kinh tế khác</t>
  </si>
  <si>
    <t>Tiết kiệm 10% chi cải cách tiền lương</t>
  </si>
  <si>
    <t>Chi mục tiêu</t>
  </si>
  <si>
    <t>Chi khen thưởng</t>
  </si>
  <si>
    <t>Dự toán (1)</t>
  </si>
  <si>
    <r>
      <t>Chi đầu tư phát triển</t>
    </r>
    <r>
      <rPr>
        <sz val="14"/>
        <rFont val="Times New Roman"/>
        <family val="1"/>
      </rPr>
      <t xml:space="preserve"> (Không kể chương trình MTQG)</t>
    </r>
  </si>
  <si>
    <r>
      <t>Chi thường xuyên</t>
    </r>
    <r>
      <rPr>
        <sz val="14"/>
        <rFont val="Times New Roman"/>
        <family val="1"/>
      </rPr>
      <t xml:space="preserve"> (Không kể chương trình MTQG)</t>
    </r>
  </si>
  <si>
    <t>Chi trả nợ lãi do chính quyền địa phương vay (2)</t>
  </si>
  <si>
    <t>Chi bổ sung quỹ dự trữ tài chính (2)</t>
  </si>
  <si>
    <t>13=4/1</t>
  </si>
  <si>
    <t>14=5/2</t>
  </si>
  <si>
    <t>15=6/3</t>
  </si>
  <si>
    <t xml:space="preserve"> - Sự nghiệp môi trường (CT. MTQG)</t>
  </si>
  <si>
    <t>CHI TRẢ NỢ LÃI DO CHÍNH 
QUYỀN ĐỊA PHƯƠNG VAY (2)</t>
  </si>
  <si>
    <t>CHI TẠO NGUỒN, ĐIỀU CHỈNH 
TIỀN LƯƠNG</t>
  </si>
  <si>
    <t>CÂN ĐỐI NGÂN SÁCH HUYỆN NĂM 2022</t>
  </si>
  <si>
    <t>QUYẾT TOÁN THU NGÂN SÁCH NHÀ NƯỚC NĂM 2022</t>
  </si>
  <si>
    <t>VÀ CHI NGÂN SÁCH XÃ THEO CƠ CẤU CHI NĂM 2022</t>
  </si>
  <si>
    <t>TỔNG CHI NSĐP</t>
  </si>
  <si>
    <t>CHI CÂN ĐỐI NSĐP</t>
  </si>
  <si>
    <t>Chi đầu tư phát triển khác (vốn ủy thác NHCS)</t>
  </si>
  <si>
    <t>Chi trả nợ lãi các khoản do chính quyền địa phương vay</t>
  </si>
  <si>
    <t>Chi các chương trình mục tiêu quốc gia</t>
  </si>
  <si>
    <t>(Chi tiết theo từng Chương trình mục tiêu quốc gia)</t>
  </si>
  <si>
    <t>Chi các chương trình mục tiêu, nhiệm vụ</t>
  </si>
  <si>
    <t>QUYẾT TOÁN CHI NGÂN SÁCH CẤP HUYỆN THEO LĨNH VỰC NĂM 2022</t>
  </si>
  <si>
    <t>Chi văn hóa thông tin, thể thao</t>
  </si>
  <si>
    <t>Chi sự nghiệp văn hóa, thông tin, thể thao, truyền thanh</t>
  </si>
  <si>
    <t>QUYẾT TOÁN CHI NGÂN SÁCH CẤP HUYỆN CHO TỪNG CƠ QUAN, TỔ CHỨC NĂM 2022</t>
  </si>
  <si>
    <t>Trung tâm VHTT-TT-Truyền thanh</t>
  </si>
  <si>
    <t xml:space="preserve"> - Sự nghiệp truyền thanh</t>
  </si>
  <si>
    <t xml:space="preserve"> - Sự nghiệp kinh tế khác 338</t>
  </si>
  <si>
    <t xml:space="preserve"> - Sự nghiệp kinh tế khác 281</t>
  </si>
  <si>
    <t xml:space="preserve"> - Đào tạo (sau đại học)</t>
  </si>
  <si>
    <t xml:space="preserve"> - BTXH (vốn CTMTQG 398)</t>
  </si>
  <si>
    <t xml:space="preserve"> - Dạy nghề (vốn CTMTQG 075)</t>
  </si>
  <si>
    <t xml:space="preserve"> - Dạy nghề (vốn CTMTQG 098)</t>
  </si>
  <si>
    <t xml:space="preserve"> - Khen thưởng</t>
  </si>
  <si>
    <t>Hội Nông dân (đào tạo)</t>
  </si>
  <si>
    <t>Mặt trận Tổ quốc (đào tạo)</t>
  </si>
  <si>
    <t>CHI CHUYỂN NGUỒN SANG NGÂN SÁCH NĂM SAU (CCTL+TKC)</t>
  </si>
  <si>
    <t>QUYẾT TOÁN CHI BỔ SUNG TỪ NGÂN SÁCH CẤP HUYỆN CHO NGÂN SÁCH TỪNG XÃ, THỊ TRẤN NĂM 2022</t>
  </si>
  <si>
    <t>QUYẾT TOÁN CHI CHƯƠNG TRÌNH MỤC TIÊU QUỐC GIA CẤP HUYỆN VÀ NGÂN SÁCH XÃ NĂM 2022</t>
  </si>
  <si>
    <t>Đào tạo nghề lao động nông thôn lĩnh vực phi nông nghiệp (00394)</t>
  </si>
  <si>
    <t>Kiểm tra, giám sát, đánh giá tình hình thực hiện Đề án (đào tạo nghề LĐNT-00405)</t>
  </si>
  <si>
    <t>Quản lý chương trình</t>
  </si>
  <si>
    <t>Chương trình OCOP</t>
  </si>
  <si>
    <t>Đào tạo nghề lao động nông thôn</t>
  </si>
  <si>
    <t>Công tác quản lý và kiểm tra, đánh giá thực hiện đào tạo nghề lao động nông thôn</t>
  </si>
  <si>
    <t xml:space="preserve">Đẩy mạnh, đa dạng hình thức thông tin, truyền thông nhằm nâng cao nhận thức, chuyển đổi tư duy của cán bộ, người dân về xây dựng nông thôn mới ; thực hiện có hiệu quả công tác truyền thông về xây dựng nông thôn mới </t>
  </si>
  <si>
    <t>Vệ sinh môi trường nông thôn (hỗ trợ thực hiện bảo vệ môi trường và cải tạo cảnh quan nông thôn 278-00402)</t>
  </si>
  <si>
    <t>Trường Tiểu học Hiệp Hưng 1 (7966166)</t>
  </si>
  <si>
    <t>Trường Tiểu học Phương Phú 1 (7966149)</t>
  </si>
  <si>
    <t>Trung tâm Văn hóa-Thể thao xã Hiệp Hưng (7966147)</t>
  </si>
  <si>
    <t>Nhà Văn hóa ấp Hưng Thạnh (7966156)</t>
  </si>
  <si>
    <t>Nhà Văn hóa - Khu thể thao ấp Long Phụng (7966148)</t>
  </si>
  <si>
    <t>Nhà Văn hóa - Khu thể thao ấp Mỹ Lợi A (7966162)</t>
  </si>
  <si>
    <t>Nhà Văn hóa ấp Mỹ Lợi B (7966160)</t>
  </si>
  <si>
    <t>Nhà Văn hóa - Khu thể thao ấp Hiệp Hòa (7966161)</t>
  </si>
  <si>
    <t>Nhà Văn hóa ấp Lái Hiếu (7966158)</t>
  </si>
  <si>
    <t>Nhà Văn hóa - Khu thể thao ấp Mỹ Chánh (7966157)</t>
  </si>
  <si>
    <t>Nhà Văn hóa ấp Mỹ Chánh A (7966167)</t>
  </si>
  <si>
    <t>Nhà Văn hóa - Khu thể thao ấp Quyết thắng (7966163)</t>
  </si>
  <si>
    <t>Nhà Văn hóa ấp Quyết Thắng B (7966159)</t>
  </si>
  <si>
    <t>Vốn CT MTQG giảm nghèo bền vững</t>
  </si>
  <si>
    <t>CT MTQG 135</t>
  </si>
  <si>
    <t>2.1.6</t>
  </si>
  <si>
    <t>Phòng Lao động TBXH</t>
  </si>
  <si>
    <t xml:space="preserve">Phát triển giáo dục nghề nghiệp vùng khó khăn </t>
  </si>
  <si>
    <t>Hỗ trợ việc làm bền vững</t>
  </si>
  <si>
    <t>Truyền thông về giảm nghèo đa chiều</t>
  </si>
  <si>
    <t>Nâng cao năng lực thực hiện chương trình</t>
  </si>
  <si>
    <t>Giám sát, đánh giá</t>
  </si>
  <si>
    <t>2.1.7</t>
  </si>
  <si>
    <t>Phòng Văn hóa và Thông tin</t>
  </si>
  <si>
    <t>Giảm nghèo về thông tin</t>
  </si>
  <si>
    <t>1.1.1</t>
  </si>
  <si>
    <t>Đa dạng hóa sinh kế, phát triển mô hình giảm nghèo</t>
  </si>
  <si>
    <t>1.1.2</t>
  </si>
  <si>
    <t>1.1.3</t>
  </si>
  <si>
    <t>UBND xã Tân Phước Hưng</t>
  </si>
  <si>
    <t>Hỗ trợ phát triển sản xuất, cải thiện dinh dưỡng</t>
  </si>
  <si>
    <t>1.1.4</t>
  </si>
  <si>
    <t>1.1.5</t>
  </si>
  <si>
    <t>Ngoài CT MTQG 135</t>
  </si>
  <si>
    <t>1.2.1</t>
  </si>
  <si>
    <t xml:space="preserve">Thực hiện hỗ trợ phát triển sản xuất, đa dạng hóa sinh kế (định mức hỗ trợ theo Nghị quyết số 07/2018/NQ-HĐND ngày 6/7/2018 của HĐND tỉnh Hậu Giang quy định mức chi kinh phí sự nghiệp thực hiện Chương trình MTQG giảm nghèo bền vững giai đoạn 2018-2020 trên địa bàn tỉnh Hậu Giang) </t>
  </si>
  <si>
    <t>1.2.2</t>
  </si>
  <si>
    <t>Thuế  BVMT thu từ hàng hóa sản xuất, kinh doanh
 trong nước</t>
  </si>
  <si>
    <t>Lợi nhuận được chia của Nhà nước và lợi nhuận sau thuế
còn lại sau khi trích lập các quỹ của doanh nghiệp nhà nước (5)</t>
  </si>
  <si>
    <t>(Đính kèm Quyết định số:          /QĐ-UBND ngày       /7/2023 của UBND huyện Phụng 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</si>
</sst>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
  </numFmts>
  <fonts count="29">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sz val="11"/>
      <color theme="1"/>
      <name val="Calibri"/>
      <family val="2"/>
      <scheme val="minor"/>
    </font>
    <font>
      <b/>
      <sz val="14"/>
      <name val="Times New Roman"/>
      <family val="1"/>
    </font>
    <font>
      <sz val="12"/>
      <name val=".VnTime"/>
      <family val="2"/>
    </font>
    <font>
      <sz val="14"/>
      <name val="Times New Roman"/>
      <family val="1"/>
    </font>
    <font>
      <b/>
      <u/>
      <sz val="14"/>
      <name val="Times New Roman"/>
      <family val="1"/>
    </font>
    <font>
      <i/>
      <sz val="14"/>
      <name val="Times New Roman"/>
      <family val="1"/>
    </font>
    <font>
      <b/>
      <sz val="12"/>
      <name val="Times New Roman"/>
      <family val="1"/>
    </font>
    <font>
      <sz val="12"/>
      <name val="Times New Roman"/>
      <family val="1"/>
    </font>
    <font>
      <i/>
      <sz val="12"/>
      <name val="Times New Roman"/>
      <family val="1"/>
    </font>
    <font>
      <sz val="13"/>
      <name val="Times New Roman"/>
      <family val="1"/>
    </font>
    <font>
      <b/>
      <sz val="11"/>
      <name val="Times New Roman"/>
      <family val="1"/>
    </font>
    <font>
      <b/>
      <sz val="14"/>
      <name val="Times New Roman h"/>
    </font>
    <font>
      <b/>
      <i/>
      <sz val="14"/>
      <name val="Times New Roman"/>
      <family val="1"/>
    </font>
    <font>
      <sz val="11"/>
      <name val="Times New Roman"/>
      <family val="1"/>
    </font>
    <font>
      <sz val="13"/>
      <name val="VnTime"/>
    </font>
    <font>
      <b/>
      <i/>
      <sz val="12"/>
      <name val="Times New Roman"/>
      <family val="1"/>
    </font>
    <font>
      <b/>
      <sz val="10"/>
      <name val="Times New Roman"/>
      <family val="1"/>
    </font>
    <font>
      <sz val="14"/>
      <name val=".VnTime"/>
      <family val="2"/>
    </font>
    <font>
      <sz val="12"/>
      <color theme="1"/>
      <name val="Times New Roman"/>
      <family val="1"/>
    </font>
    <font>
      <b/>
      <sz val="16"/>
      <name val="Times New Roman"/>
      <family val="1"/>
    </font>
    <font>
      <i/>
      <sz val="12"/>
      <color theme="1"/>
      <name val="Times New Roman"/>
      <family val="1"/>
    </font>
    <font>
      <i/>
      <sz val="11"/>
      <name val="Times New Roman"/>
      <family val="1"/>
    </font>
    <font>
      <sz val="13"/>
      <name val="VNI-Times"/>
    </font>
    <font>
      <b/>
      <u/>
      <sz val="12"/>
      <name val="Times New Roman"/>
      <family val="1"/>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0" fontId="6" fillId="0" borderId="0"/>
    <xf numFmtId="0" fontId="18" fillId="0" borderId="0"/>
    <xf numFmtId="0" fontId="21" fillId="0" borderId="0" applyProtection="0"/>
    <xf numFmtId="0" fontId="26" fillId="0" borderId="0"/>
  </cellStyleXfs>
  <cellXfs count="227">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vertical="center"/>
    </xf>
    <xf numFmtId="0" fontId="2" fillId="0" borderId="0" xfId="0" applyFont="1"/>
    <xf numFmtId="164" fontId="1" fillId="0" borderId="0" xfId="0" applyNumberFormat="1" applyFont="1"/>
    <xf numFmtId="0" fontId="5" fillId="0" borderId="1" xfId="0" applyFont="1" applyBorder="1" applyAlignment="1">
      <alignment wrapText="1"/>
    </xf>
    <xf numFmtId="0" fontId="11" fillId="0" borderId="0" xfId="0" applyFont="1" applyAlignment="1">
      <alignment horizontal="centerContinuous"/>
    </xf>
    <xf numFmtId="0" fontId="5" fillId="0" borderId="0" xfId="0" applyFont="1" applyAlignment="1">
      <alignment horizontal="centerContinuous"/>
    </xf>
    <xf numFmtId="0" fontId="11" fillId="0" borderId="0" xfId="0" applyFont="1"/>
    <xf numFmtId="0" fontId="9" fillId="0" borderId="0" xfId="0" applyFont="1" applyAlignment="1">
      <alignment horizontal="left"/>
    </xf>
    <xf numFmtId="0" fontId="7" fillId="0" borderId="0" xfId="0" applyFont="1"/>
    <xf numFmtId="0" fontId="13" fillId="0" borderId="0" xfId="0" applyFont="1"/>
    <xf numFmtId="0" fontId="14" fillId="0" borderId="4" xfId="0" applyFont="1" applyBorder="1" applyAlignment="1">
      <alignment horizontal="center" vertical="center"/>
    </xf>
    <xf numFmtId="0" fontId="14" fillId="0" borderId="0" xfId="0" applyFont="1" applyAlignment="1">
      <alignment vertical="center"/>
    </xf>
    <xf numFmtId="0" fontId="9" fillId="0" borderId="0" xfId="0" applyFont="1"/>
    <xf numFmtId="0" fontId="5" fillId="0" borderId="0" xfId="0" applyFont="1"/>
    <xf numFmtId="0" fontId="10" fillId="0" borderId="0" xfId="0" applyFont="1"/>
    <xf numFmtId="0" fontId="16" fillId="0" borderId="0" xfId="0" applyFont="1"/>
    <xf numFmtId="0" fontId="12" fillId="0" borderId="0" xfId="0" applyFont="1"/>
    <xf numFmtId="0" fontId="17" fillId="0" borderId="0" xfId="0" applyFont="1"/>
    <xf numFmtId="0" fontId="11" fillId="0" borderId="0" xfId="0" applyFont="1" applyAlignment="1">
      <alignment horizontal="right"/>
    </xf>
    <xf numFmtId="43" fontId="13" fillId="0" borderId="0" xfId="1" applyFont="1"/>
    <xf numFmtId="43" fontId="5" fillId="0" borderId="0" xfId="1" applyFont="1"/>
    <xf numFmtId="3" fontId="7" fillId="0" borderId="0" xfId="0" applyNumberFormat="1" applyFont="1"/>
    <xf numFmtId="3" fontId="9" fillId="0" borderId="0" xfId="0" applyNumberFormat="1" applyFont="1"/>
    <xf numFmtId="0" fontId="9" fillId="0" borderId="0" xfId="0" applyFont="1" applyAlignment="1">
      <alignment vertical="center"/>
    </xf>
    <xf numFmtId="0" fontId="7" fillId="0" borderId="0" xfId="0" applyFont="1" applyAlignment="1">
      <alignment vertical="center"/>
    </xf>
    <xf numFmtId="3" fontId="9" fillId="0" borderId="0" xfId="0" applyNumberFormat="1" applyFont="1" applyAlignment="1">
      <alignment vertical="center"/>
    </xf>
    <xf numFmtId="164" fontId="11" fillId="0" borderId="0" xfId="1" applyNumberFormat="1" applyFont="1" applyAlignment="1">
      <alignment horizontal="centerContinuous"/>
    </xf>
    <xf numFmtId="164" fontId="11" fillId="0" borderId="0" xfId="1" applyNumberFormat="1" applyFont="1"/>
    <xf numFmtId="0" fontId="5" fillId="0" borderId="0" xfId="0" applyFont="1" applyAlignment="1">
      <alignment vertical="center"/>
    </xf>
    <xf numFmtId="0" fontId="20" fillId="0" borderId="0" xfId="0" applyFont="1" applyAlignment="1">
      <alignment vertical="center"/>
    </xf>
    <xf numFmtId="0" fontId="9" fillId="0" borderId="2" xfId="0" applyFont="1" applyBorder="1"/>
    <xf numFmtId="3" fontId="9" fillId="0" borderId="2" xfId="0" applyNumberFormat="1" applyFont="1" applyBorder="1"/>
    <xf numFmtId="0" fontId="11" fillId="0" borderId="0" xfId="2" applyFont="1" applyAlignment="1">
      <alignment horizontal="centerContinuous"/>
    </xf>
    <xf numFmtId="0" fontId="5" fillId="0" borderId="0" xfId="2" applyFont="1" applyAlignment="1">
      <alignment horizontal="centerContinuous"/>
    </xf>
    <xf numFmtId="0" fontId="11" fillId="0" borderId="0" xfId="2" applyFont="1"/>
    <xf numFmtId="0" fontId="5" fillId="0" borderId="0" xfId="4" applyFont="1" applyAlignment="1">
      <alignment vertical="center" wrapText="1"/>
    </xf>
    <xf numFmtId="164" fontId="9" fillId="0" borderId="0" xfId="1" applyNumberFormat="1" applyFont="1" applyAlignment="1">
      <alignment horizontal="center"/>
    </xf>
    <xf numFmtId="0" fontId="9" fillId="0" borderId="0" xfId="2" applyFont="1" applyAlignment="1">
      <alignment horizontal="left"/>
    </xf>
    <xf numFmtId="0" fontId="7" fillId="0" borderId="0" xfId="2" applyFont="1"/>
    <xf numFmtId="0" fontId="9" fillId="0" borderId="0" xfId="2" applyFont="1" applyAlignment="1">
      <alignment horizontal="center"/>
    </xf>
    <xf numFmtId="164" fontId="10" fillId="0" borderId="8" xfId="1" applyNumberFormat="1" applyFont="1" applyBorder="1" applyAlignment="1">
      <alignment horizontal="center" vertical="center"/>
    </xf>
    <xf numFmtId="0" fontId="10" fillId="0" borderId="4" xfId="2"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vertical="center"/>
    </xf>
    <xf numFmtId="0" fontId="10" fillId="0" borderId="0" xfId="2" applyFont="1"/>
    <xf numFmtId="0" fontId="22" fillId="0" borderId="0" xfId="0" applyFont="1"/>
    <xf numFmtId="164" fontId="11" fillId="0" borderId="0" xfId="1" applyNumberFormat="1" applyFont="1" applyAlignment="1">
      <alignment horizontal="center"/>
    </xf>
    <xf numFmtId="0" fontId="19" fillId="0" borderId="0" xfId="0" applyFont="1"/>
    <xf numFmtId="0" fontId="12" fillId="0" borderId="0" xfId="2" applyFont="1"/>
    <xf numFmtId="3" fontId="1" fillId="0" borderId="0" xfId="0" applyNumberFormat="1" applyFont="1"/>
    <xf numFmtId="0" fontId="5" fillId="0" borderId="4"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7" fillId="0" borderId="4" xfId="0" applyFont="1" applyBorder="1"/>
    <xf numFmtId="3" fontId="7" fillId="0" borderId="4" xfId="0" applyNumberFormat="1" applyFont="1" applyBorder="1"/>
    <xf numFmtId="0" fontId="7" fillId="0" borderId="4" xfId="0" applyFont="1" applyBorder="1" applyAlignment="1">
      <alignment horizontal="justify"/>
    </xf>
    <xf numFmtId="0" fontId="7" fillId="0" borderId="4" xfId="0" applyFont="1" applyBorder="1" applyAlignment="1">
      <alignment horizontal="left"/>
    </xf>
    <xf numFmtId="0" fontId="7" fillId="0" borderId="4" xfId="0" quotePrefix="1" applyFont="1" applyBorder="1" applyAlignment="1">
      <alignment horizontal="center"/>
    </xf>
    <xf numFmtId="49" fontId="11" fillId="0" borderId="4" xfId="0" applyNumberFormat="1" applyFont="1" applyBorder="1" applyAlignment="1">
      <alignment horizontal="left" wrapText="1"/>
    </xf>
    <xf numFmtId="0" fontId="5" fillId="0" borderId="4" xfId="0" applyFont="1" applyBorder="1" applyAlignment="1">
      <alignment wrapText="1"/>
    </xf>
    <xf numFmtId="164" fontId="10" fillId="0" borderId="0" xfId="1" applyNumberFormat="1" applyFont="1" applyAlignment="1"/>
    <xf numFmtId="3" fontId="11" fillId="0" borderId="0" xfId="0" applyNumberFormat="1" applyFont="1"/>
    <xf numFmtId="0" fontId="12" fillId="0" borderId="0" xfId="0" applyFont="1" applyAlignment="1">
      <alignment horizontal="center"/>
    </xf>
    <xf numFmtId="164" fontId="12" fillId="0" borderId="0" xfId="1" applyNumberFormat="1" applyFont="1" applyBorder="1" applyAlignment="1">
      <alignment horizontal="center"/>
    </xf>
    <xf numFmtId="3" fontId="10" fillId="0" borderId="4" xfId="0" applyNumberFormat="1" applyFont="1" applyBorder="1"/>
    <xf numFmtId="43" fontId="10" fillId="0" borderId="4" xfId="1" applyFont="1" applyBorder="1"/>
    <xf numFmtId="3" fontId="11" fillId="0" borderId="4" xfId="0" applyNumberFormat="1" applyFont="1" applyBorder="1"/>
    <xf numFmtId="164" fontId="11" fillId="0" borderId="4" xfId="1" applyNumberFormat="1" applyFont="1" applyBorder="1"/>
    <xf numFmtId="43" fontId="11" fillId="0" borderId="4" xfId="1" applyFont="1" applyBorder="1"/>
    <xf numFmtId="43" fontId="12" fillId="0" borderId="0" xfId="1" applyFont="1" applyBorder="1" applyAlignment="1">
      <alignment horizontal="center"/>
    </xf>
    <xf numFmtId="43" fontId="11" fillId="0" borderId="0" xfId="1" applyFont="1"/>
    <xf numFmtId="0" fontId="20" fillId="0" borderId="6" xfId="0" applyFont="1" applyBorder="1" applyAlignment="1">
      <alignment horizontal="center" vertical="center"/>
    </xf>
    <xf numFmtId="0" fontId="20" fillId="0" borderId="6" xfId="0" quotePrefix="1" applyFont="1" applyBorder="1" applyAlignment="1">
      <alignment horizontal="center" vertical="center"/>
    </xf>
    <xf numFmtId="0" fontId="10" fillId="0" borderId="4" xfId="0" applyFont="1" applyBorder="1" applyAlignment="1">
      <alignment horizontal="center"/>
    </xf>
    <xf numFmtId="0" fontId="10" fillId="0" borderId="4" xfId="0" applyFont="1" applyBorder="1"/>
    <xf numFmtId="0" fontId="11" fillId="0" borderId="4" xfId="0" quotePrefix="1" applyFont="1" applyBorder="1" applyAlignment="1">
      <alignment horizontal="center"/>
    </xf>
    <xf numFmtId="3" fontId="11" fillId="0" borderId="4" xfId="2" applyNumberFormat="1" applyFont="1" applyBorder="1"/>
    <xf numFmtId="164" fontId="11" fillId="0" borderId="0" xfId="0" applyNumberFormat="1" applyFont="1"/>
    <xf numFmtId="0" fontId="25" fillId="0" borderId="4" xfId="0" applyFont="1" applyBorder="1" applyAlignment="1">
      <alignment horizontal="center"/>
    </xf>
    <xf numFmtId="164" fontId="25" fillId="0" borderId="4" xfId="1" applyNumberFormat="1" applyFont="1" applyBorder="1" applyAlignment="1">
      <alignment horizontal="center"/>
    </xf>
    <xf numFmtId="0" fontId="25" fillId="0" borderId="4" xfId="0" quotePrefix="1" applyFont="1" applyBorder="1" applyAlignment="1">
      <alignment horizontal="center"/>
    </xf>
    <xf numFmtId="3" fontId="5" fillId="0" borderId="4" xfId="0" applyNumberFormat="1" applyFont="1" applyBorder="1"/>
    <xf numFmtId="49" fontId="7" fillId="0" borderId="4" xfId="0" applyNumberFormat="1" applyFont="1" applyBorder="1" applyAlignment="1">
      <alignment horizontal="left" wrapText="1"/>
    </xf>
    <xf numFmtId="43" fontId="5" fillId="0" borderId="4" xfId="1" applyFont="1" applyBorder="1"/>
    <xf numFmtId="164" fontId="5" fillId="0" borderId="4" xfId="1" applyNumberFormat="1" applyFont="1" applyBorder="1"/>
    <xf numFmtId="164" fontId="7" fillId="0" borderId="4" xfId="1" applyNumberFormat="1" applyFont="1" applyBorder="1"/>
    <xf numFmtId="43" fontId="7" fillId="0" borderId="4" xfId="1" applyFont="1" applyBorder="1"/>
    <xf numFmtId="0" fontId="13" fillId="0" borderId="4" xfId="0" applyFont="1" applyBorder="1" applyAlignment="1">
      <alignment horizontal="justify"/>
    </xf>
    <xf numFmtId="0" fontId="13" fillId="0" borderId="4" xfId="0" applyFont="1" applyBorder="1"/>
    <xf numFmtId="164" fontId="5" fillId="0" borderId="4" xfId="1" applyNumberFormat="1" applyFont="1" applyFill="1" applyBorder="1"/>
    <xf numFmtId="43" fontId="5" fillId="0" borderId="4" xfId="1" applyFont="1" applyFill="1" applyBorder="1"/>
    <xf numFmtId="0" fontId="11" fillId="0" borderId="4" xfId="5" applyFont="1" applyBorder="1" applyAlignment="1">
      <alignment horizontal="left" vertical="center" wrapText="1"/>
    </xf>
    <xf numFmtId="0" fontId="10" fillId="0" borderId="4" xfId="5" applyFont="1" applyBorder="1" applyAlignment="1">
      <alignment horizontal="left" vertical="center" wrapText="1"/>
    </xf>
    <xf numFmtId="0" fontId="11" fillId="0" borderId="4" xfId="0" applyFont="1" applyBorder="1" applyAlignment="1">
      <alignment horizontal="center"/>
    </xf>
    <xf numFmtId="0" fontId="11" fillId="0" borderId="4"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wrapText="1"/>
    </xf>
    <xf numFmtId="0" fontId="2" fillId="0" borderId="4" xfId="0" applyFont="1" applyBorder="1" applyAlignment="1">
      <alignment horizontal="center"/>
    </xf>
    <xf numFmtId="0" fontId="5" fillId="0" borderId="4" xfId="0"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24" fillId="0" borderId="0" xfId="0" applyFont="1" applyAlignment="1">
      <alignment horizontal="center"/>
    </xf>
    <xf numFmtId="0" fontId="3" fillId="0" borderId="2" xfId="0" applyFont="1" applyBorder="1" applyAlignment="1">
      <alignment horizontal="center"/>
    </xf>
    <xf numFmtId="0" fontId="3" fillId="0" borderId="0" xfId="0" applyFont="1" applyAlignment="1">
      <alignment horizontal="center"/>
    </xf>
    <xf numFmtId="164" fontId="7" fillId="0" borderId="0" xfId="1" applyNumberFormat="1" applyFont="1" applyAlignment="1">
      <alignment horizontal="center"/>
    </xf>
    <xf numFmtId="0" fontId="5" fillId="0" borderId="4"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164" fontId="11" fillId="0" borderId="0" xfId="1" applyNumberFormat="1" applyFont="1" applyAlignment="1">
      <alignment horizontal="center"/>
    </xf>
    <xf numFmtId="0" fontId="5" fillId="0" borderId="6" xfId="0" applyFont="1" applyBorder="1" applyAlignment="1">
      <alignment horizontal="center" vertical="center"/>
    </xf>
    <xf numFmtId="0" fontId="11" fillId="0" borderId="0" xfId="0" applyFont="1" applyAlignment="1">
      <alignment horizontal="center"/>
    </xf>
    <xf numFmtId="0" fontId="25" fillId="0" borderId="0" xfId="0" applyFont="1" applyAlignment="1">
      <alignment horizontal="center"/>
    </xf>
    <xf numFmtId="0" fontId="12" fillId="0" borderId="0" xfId="0" applyFont="1" applyAlignment="1">
      <alignment horizontal="right"/>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23" fillId="0" borderId="0" xfId="0" applyFont="1" applyAlignment="1">
      <alignment horizontal="center"/>
    </xf>
    <xf numFmtId="164" fontId="5" fillId="0" borderId="3" xfId="1" applyNumberFormat="1" applyFont="1" applyBorder="1" applyAlignment="1">
      <alignment horizontal="center" vertical="center" wrapText="1"/>
    </xf>
    <xf numFmtId="164" fontId="5" fillId="0" borderId="6"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0" xfId="2" applyFont="1" applyAlignment="1">
      <alignment horizontal="center"/>
    </xf>
    <xf numFmtId="0" fontId="9" fillId="0" borderId="0" xfId="2" applyFont="1" applyAlignment="1">
      <alignment horizontal="center"/>
    </xf>
    <xf numFmtId="0" fontId="9" fillId="0" borderId="2" xfId="2" applyFont="1" applyBorder="1" applyAlignment="1">
      <alignment horizontal="center"/>
    </xf>
    <xf numFmtId="164" fontId="10" fillId="0" borderId="4" xfId="1" applyNumberFormat="1" applyFont="1" applyBorder="1" applyAlignment="1">
      <alignment horizontal="center" vertical="center" wrapText="1"/>
    </xf>
    <xf numFmtId="0" fontId="10" fillId="0" borderId="4" xfId="2" applyFont="1" applyBorder="1" applyAlignment="1">
      <alignment horizontal="center" vertical="center" wrapText="1"/>
    </xf>
    <xf numFmtId="3" fontId="10" fillId="0" borderId="4" xfId="2" applyNumberFormat="1" applyFont="1" applyBorder="1" applyAlignment="1">
      <alignment horizontal="center" vertical="center"/>
    </xf>
    <xf numFmtId="0" fontId="10" fillId="0" borderId="4" xfId="2" applyFont="1" applyBorder="1" applyAlignment="1">
      <alignment horizontal="center" vertical="center"/>
    </xf>
    <xf numFmtId="0" fontId="11" fillId="0" borderId="4" xfId="2" applyFont="1" applyBorder="1" applyAlignment="1">
      <alignment horizontal="center" vertical="center" wrapText="1"/>
    </xf>
    <xf numFmtId="0" fontId="1" fillId="0" borderId="4" xfId="0" applyFont="1" applyBorder="1" applyAlignment="1">
      <alignment horizontal="center"/>
    </xf>
    <xf numFmtId="0" fontId="1" fillId="0" borderId="4" xfId="0" quotePrefix="1" applyFont="1" applyBorder="1" applyAlignment="1">
      <alignment horizontal="center"/>
    </xf>
    <xf numFmtId="0" fontId="5" fillId="0" borderId="4" xfId="0" applyFont="1" applyBorder="1" applyAlignment="1">
      <alignment vertical="center" wrapText="1"/>
    </xf>
    <xf numFmtId="164" fontId="5" fillId="0" borderId="4" xfId="1" applyNumberFormat="1" applyFont="1" applyBorder="1" applyAlignment="1">
      <alignment vertical="center"/>
    </xf>
    <xf numFmtId="43" fontId="2" fillId="0" borderId="4" xfId="1" applyFont="1" applyBorder="1" applyAlignment="1">
      <alignment vertical="center"/>
    </xf>
    <xf numFmtId="43" fontId="1" fillId="0" borderId="4" xfId="1" applyFont="1" applyBorder="1"/>
    <xf numFmtId="0" fontId="7" fillId="0" borderId="4" xfId="0" applyFont="1" applyBorder="1" applyAlignment="1">
      <alignment wrapText="1"/>
    </xf>
    <xf numFmtId="0" fontId="9" fillId="0" borderId="4" xfId="0" applyFont="1" applyBorder="1" applyAlignment="1">
      <alignment horizontal="center"/>
    </xf>
    <xf numFmtId="0" fontId="9" fillId="0" borderId="4" xfId="0" applyFont="1" applyBorder="1"/>
    <xf numFmtId="164" fontId="9" fillId="0" borderId="4" xfId="1" applyNumberFormat="1" applyFont="1" applyBorder="1"/>
    <xf numFmtId="43" fontId="2" fillId="0" borderId="4" xfId="1" applyFont="1" applyBorder="1"/>
    <xf numFmtId="0" fontId="2" fillId="0" borderId="4" xfId="0" applyFont="1" applyBorder="1" applyAlignment="1">
      <alignment horizontal="center" vertical="center"/>
    </xf>
    <xf numFmtId="0" fontId="2" fillId="0" borderId="4" xfId="0" applyFont="1" applyBorder="1" applyAlignment="1">
      <alignment horizontal="center"/>
    </xf>
    <xf numFmtId="0" fontId="2" fillId="0" borderId="4" xfId="0" applyFont="1" applyBorder="1" applyAlignment="1">
      <alignment horizontal="center" wrapText="1"/>
    </xf>
    <xf numFmtId="3" fontId="10" fillId="0" borderId="4" xfId="2" applyNumberFormat="1" applyFont="1" applyBorder="1"/>
    <xf numFmtId="0" fontId="11" fillId="0" borderId="4" xfId="0" applyFont="1" applyBorder="1"/>
    <xf numFmtId="3" fontId="27" fillId="0" borderId="4" xfId="2" applyNumberFormat="1" applyFont="1" applyBorder="1"/>
    <xf numFmtId="0" fontId="12" fillId="0" borderId="4" xfId="0" applyFont="1" applyBorder="1" applyAlignment="1">
      <alignment horizontal="center"/>
    </xf>
    <xf numFmtId="0" fontId="12" fillId="0" borderId="4" xfId="0" quotePrefix="1" applyFont="1" applyBorder="1" applyAlignment="1">
      <alignment horizontal="center"/>
    </xf>
    <xf numFmtId="0" fontId="12" fillId="0" borderId="4" xfId="0" applyFont="1" applyBorder="1" applyAlignment="1">
      <alignment wrapText="1"/>
    </xf>
    <xf numFmtId="0" fontId="12" fillId="0" borderId="4" xfId="0" applyFont="1" applyBorder="1"/>
    <xf numFmtId="3" fontId="12" fillId="0" borderId="4" xfId="2" applyNumberFormat="1" applyFont="1" applyBorder="1"/>
    <xf numFmtId="43" fontId="12" fillId="0" borderId="4" xfId="1" applyFont="1" applyBorder="1"/>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3" fontId="8" fillId="0" borderId="4" xfId="0" applyNumberFormat="1" applyFont="1" applyBorder="1"/>
    <xf numFmtId="43" fontId="8" fillId="0" borderId="4" xfId="1" applyFont="1" applyBorder="1"/>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164" fontId="8" fillId="0" borderId="4" xfId="1" applyNumberFormat="1" applyFont="1" applyBorder="1"/>
    <xf numFmtId="164" fontId="10" fillId="0" borderId="4" xfId="1" applyNumberFormat="1" applyFont="1" applyBorder="1" applyAlignment="1">
      <alignment horizontal="right" vertical="center" wrapText="1"/>
    </xf>
    <xf numFmtId="164" fontId="10" fillId="0" borderId="4" xfId="1" applyNumberFormat="1" applyFont="1" applyBorder="1" applyAlignment="1">
      <alignment horizontal="left" vertical="center" wrapText="1"/>
    </xf>
    <xf numFmtId="164" fontId="5" fillId="0" borderId="4" xfId="1" applyNumberFormat="1" applyFont="1" applyBorder="1" applyAlignment="1">
      <alignment horizontal="right" wrapText="1"/>
    </xf>
    <xf numFmtId="164" fontId="5" fillId="0" borderId="4" xfId="1" applyNumberFormat="1" applyFont="1" applyBorder="1" applyAlignment="1">
      <alignment horizontal="left" wrapText="1"/>
    </xf>
    <xf numFmtId="164" fontId="5" fillId="0" borderId="4" xfId="1" applyNumberFormat="1" applyFont="1" applyBorder="1" applyAlignment="1">
      <alignment horizontal="right" vertical="center" wrapText="1"/>
    </xf>
    <xf numFmtId="164" fontId="5" fillId="0" borderId="4" xfId="1" applyNumberFormat="1" applyFont="1" applyBorder="1" applyAlignment="1">
      <alignment horizontal="left" vertical="center" wrapText="1"/>
    </xf>
    <xf numFmtId="164" fontId="8" fillId="0" borderId="4" xfId="1" applyNumberFormat="1" applyFont="1" applyBorder="1" applyAlignment="1">
      <alignment vertical="center"/>
    </xf>
    <xf numFmtId="43" fontId="5" fillId="0" borderId="4" xfId="1" applyFont="1" applyBorder="1" applyAlignment="1">
      <alignment vertical="center"/>
    </xf>
    <xf numFmtId="0" fontId="15" fillId="0" borderId="4" xfId="0" applyFont="1" applyBorder="1"/>
    <xf numFmtId="164" fontId="5" fillId="0" borderId="4" xfId="1" applyNumberFormat="1" applyFont="1" applyBorder="1" applyAlignment="1">
      <alignment horizontal="right"/>
    </xf>
    <xf numFmtId="0" fontId="11" fillId="0" borderId="4" xfId="0" applyFont="1" applyBorder="1" applyAlignment="1">
      <alignment horizontal="left" vertical="center" wrapText="1"/>
    </xf>
    <xf numFmtId="3" fontId="5" fillId="3" borderId="4" xfId="0" applyNumberFormat="1" applyFont="1" applyFill="1" applyBorder="1"/>
    <xf numFmtId="0" fontId="17" fillId="0" borderId="4" xfId="0" applyFont="1" applyBorder="1" applyAlignment="1">
      <alignment horizontal="center" vertical="center"/>
    </xf>
    <xf numFmtId="0" fontId="17" fillId="0" borderId="0" xfId="0" applyFont="1" applyAlignment="1">
      <alignment vertical="center"/>
    </xf>
    <xf numFmtId="43" fontId="5" fillId="0" borderId="4" xfId="1" applyFont="1" applyBorder="1" applyAlignment="1">
      <alignment horizontal="right"/>
    </xf>
    <xf numFmtId="43" fontId="7" fillId="0" borderId="4" xfId="1" applyFont="1" applyBorder="1" applyAlignment="1">
      <alignment horizontal="right"/>
    </xf>
    <xf numFmtId="3" fontId="9" fillId="0" borderId="4" xfId="0" applyNumberFormat="1" applyFont="1" applyBorder="1"/>
    <xf numFmtId="43" fontId="9" fillId="0" borderId="4" xfId="1" applyFont="1" applyBorder="1" applyAlignment="1">
      <alignment horizontal="right"/>
    </xf>
    <xf numFmtId="165" fontId="7" fillId="0" borderId="4" xfId="3" applyNumberFormat="1" applyFont="1" applyBorder="1" applyAlignment="1">
      <alignment vertical="center" wrapText="1"/>
    </xf>
    <xf numFmtId="3" fontId="7" fillId="0" borderId="4" xfId="0" applyNumberFormat="1" applyFont="1" applyBorder="1" applyAlignment="1">
      <alignment vertical="center"/>
    </xf>
    <xf numFmtId="43" fontId="7" fillId="0" borderId="4" xfId="1" applyFont="1" applyBorder="1" applyAlignment="1">
      <alignment horizontal="right" vertical="center"/>
    </xf>
    <xf numFmtId="0" fontId="7" fillId="0" borderId="4" xfId="0" quotePrefix="1" applyFont="1" applyBorder="1" applyAlignment="1">
      <alignment horizontal="center" vertical="center"/>
    </xf>
    <xf numFmtId="3" fontId="5" fillId="0" borderId="4" xfId="0" applyNumberFormat="1" applyFont="1" applyBorder="1" applyAlignment="1">
      <alignment horizontal="right"/>
    </xf>
    <xf numFmtId="0" fontId="7" fillId="0" borderId="4" xfId="0" applyFont="1" applyBorder="1" applyAlignment="1">
      <alignment horizontal="right"/>
    </xf>
    <xf numFmtId="43" fontId="11" fillId="0" borderId="0" xfId="1" applyFont="1" applyAlignment="1"/>
    <xf numFmtId="43" fontId="11" fillId="0" borderId="0" xfId="1" applyFont="1" applyAlignment="1">
      <alignment horizontal="center"/>
    </xf>
    <xf numFmtId="0" fontId="9" fillId="0" borderId="4" xfId="0" applyFont="1" applyBorder="1" applyAlignment="1">
      <alignment horizontal="justify"/>
    </xf>
    <xf numFmtId="43" fontId="9" fillId="0" borderId="4" xfId="1" applyFont="1" applyBorder="1"/>
    <xf numFmtId="0" fontId="9" fillId="0" borderId="4" xfId="0" quotePrefix="1" applyFont="1" applyBorder="1" applyAlignment="1">
      <alignment horizontal="center"/>
    </xf>
    <xf numFmtId="43" fontId="12" fillId="0" borderId="2" xfId="1" applyFont="1" applyBorder="1" applyAlignment="1">
      <alignment horizontal="center"/>
    </xf>
    <xf numFmtId="164" fontId="10" fillId="0" borderId="4" xfId="1" applyNumberFormat="1" applyFont="1" applyBorder="1" applyAlignment="1">
      <alignment horizontal="center" vertical="center"/>
    </xf>
    <xf numFmtId="43" fontId="10" fillId="0" borderId="4" xfId="1" applyFont="1" applyBorder="1" applyAlignment="1">
      <alignment vertical="center"/>
    </xf>
    <xf numFmtId="164" fontId="10" fillId="0" borderId="4" xfId="1" quotePrefix="1" applyNumberFormat="1" applyFont="1" applyBorder="1" applyAlignment="1">
      <alignment horizontal="center" vertical="center"/>
    </xf>
    <xf numFmtId="164" fontId="11" fillId="0" borderId="4" xfId="1" applyNumberFormat="1" applyFont="1" applyBorder="1" applyAlignment="1">
      <alignment horizontal="center" vertical="center"/>
    </xf>
    <xf numFmtId="0" fontId="11" fillId="0" borderId="4" xfId="0" applyFont="1" applyBorder="1" applyAlignment="1">
      <alignment horizontal="justify" vertical="center"/>
    </xf>
    <xf numFmtId="43" fontId="11" fillId="0" borderId="4" xfId="1" applyFont="1" applyBorder="1" applyAlignment="1">
      <alignment vertical="center"/>
    </xf>
    <xf numFmtId="0" fontId="10" fillId="0" borderId="4" xfId="0" applyFont="1" applyBorder="1" applyAlignment="1">
      <alignment horizontal="justify" vertical="center"/>
    </xf>
    <xf numFmtId="43" fontId="10" fillId="0" borderId="4" xfId="1" applyFont="1" applyBorder="1" applyAlignment="1">
      <alignment vertical="center" wrapText="1"/>
    </xf>
    <xf numFmtId="0" fontId="10" fillId="0" borderId="4" xfId="0" quotePrefix="1"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4" xfId="2" applyFont="1" applyBorder="1" applyAlignment="1">
      <alignment vertical="center"/>
    </xf>
    <xf numFmtId="0" fontId="11" fillId="0" borderId="4" xfId="2" applyFont="1" applyBorder="1" applyAlignment="1">
      <alignment vertical="center"/>
    </xf>
  </cellXfs>
  <cellStyles count="6">
    <cellStyle name="Comma" xfId="1" builtinId="3"/>
    <cellStyle name="Normal" xfId="0" builtinId="0"/>
    <cellStyle name="Normal 2" xfId="2"/>
    <cellStyle name="Normal 3 4" xfId="4"/>
    <cellStyle name="Normal_Chi NSTW NSDP 2002 - PL" xfId="3"/>
    <cellStyle name="Normal_Sheet1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M%202023\HOP%20HDND%20GIUA%20NAM%202023\QUYET%20TOAN%202022\TO%20TRINH\PHU%20LUC%20QT%20NSN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48"/>
      <sheetName val="Bieu 49"/>
      <sheetName val="Bieu 50"/>
      <sheetName val="Bieu 51"/>
      <sheetName val="Bieu 52"/>
      <sheetName val="Bieu 53"/>
      <sheetName val="Bieu 54"/>
      <sheetName val="Bieu 55"/>
      <sheetName val="bieu 56"/>
      <sheetName val="Bieu 57"/>
      <sheetName val="Bieu 58"/>
      <sheetName val="Bieu 59"/>
      <sheetName val="Bieu 60"/>
      <sheetName val="Bieu 61"/>
    </sheetNames>
    <sheetDataSet>
      <sheetData sheetId="0"/>
      <sheetData sheetId="1">
        <row r="21">
          <cell r="C21">
            <v>87228</v>
          </cell>
          <cell r="D21">
            <v>92360.439750000005</v>
          </cell>
        </row>
        <row r="24">
          <cell r="D24">
            <v>201418.38120199999</v>
          </cell>
        </row>
        <row r="25">
          <cell r="D25">
            <v>15228.930866999999</v>
          </cell>
        </row>
        <row r="38">
          <cell r="C38">
            <v>106058.972091</v>
          </cell>
        </row>
        <row r="43">
          <cell r="D43">
            <v>20352.681905000001</v>
          </cell>
        </row>
        <row r="44">
          <cell r="D44">
            <v>924.23499000000004</v>
          </cell>
        </row>
      </sheetData>
      <sheetData sheetId="2"/>
      <sheetData sheetId="3">
        <row r="12">
          <cell r="C12">
            <v>158516</v>
          </cell>
          <cell r="D12">
            <v>132494.39470400001</v>
          </cell>
        </row>
        <row r="17">
          <cell r="D17">
            <v>17798.326889</v>
          </cell>
        </row>
        <row r="32">
          <cell r="C32">
            <v>300072</v>
          </cell>
          <cell r="D32">
            <v>287106.86282800004</v>
          </cell>
        </row>
        <row r="33">
          <cell r="C33">
            <v>560</v>
          </cell>
          <cell r="D33">
            <v>268.92399999999998</v>
          </cell>
        </row>
        <row r="36">
          <cell r="C36">
            <v>3795</v>
          </cell>
        </row>
      </sheetData>
      <sheetData sheetId="4"/>
      <sheetData sheetId="5"/>
      <sheetData sheetId="6"/>
      <sheetData sheetId="7"/>
      <sheetData sheetId="8"/>
      <sheetData sheetId="9">
        <row r="14">
          <cell r="C14">
            <v>184220.54399999999</v>
          </cell>
          <cell r="G14">
            <v>133994.39470400001</v>
          </cell>
          <cell r="I14">
            <v>44015.343699999998</v>
          </cell>
        </row>
        <row r="17">
          <cell r="C17">
            <v>193.96915200000001</v>
          </cell>
          <cell r="G17">
            <v>193.96915200000001</v>
          </cell>
        </row>
        <row r="18">
          <cell r="C18">
            <v>276.945966</v>
          </cell>
          <cell r="G18">
            <v>276.945966</v>
          </cell>
        </row>
        <row r="19">
          <cell r="C19">
            <v>41.51279999999997</v>
          </cell>
          <cell r="G19">
            <v>41.512799999999999</v>
          </cell>
        </row>
        <row r="20">
          <cell r="C20">
            <v>315.71057100000007</v>
          </cell>
          <cell r="G20">
            <v>315.71057100000002</v>
          </cell>
        </row>
        <row r="22">
          <cell r="C22">
            <v>1455.933</v>
          </cell>
          <cell r="G22">
            <v>1364.7795779999999</v>
          </cell>
          <cell r="I22">
            <v>36.101582999999998</v>
          </cell>
        </row>
        <row r="23">
          <cell r="C23">
            <v>451.31099999999998</v>
          </cell>
          <cell r="G23">
            <v>439.39092399999998</v>
          </cell>
          <cell r="I23">
            <v>11.389935000000001</v>
          </cell>
        </row>
        <row r="24">
          <cell r="C24">
            <v>1591.1709999999998</v>
          </cell>
          <cell r="G24">
            <v>1576.2160309999999</v>
          </cell>
          <cell r="I24">
            <v>14.884606</v>
          </cell>
        </row>
        <row r="25">
          <cell r="C25">
            <v>2314.0729999999999</v>
          </cell>
          <cell r="G25">
            <v>1229.439036</v>
          </cell>
          <cell r="I25">
            <v>32.524132000000002</v>
          </cell>
        </row>
        <row r="26">
          <cell r="C26">
            <v>2.5</v>
          </cell>
          <cell r="G26">
            <v>2.5</v>
          </cell>
        </row>
        <row r="27">
          <cell r="C27">
            <v>3096.7580000000003</v>
          </cell>
          <cell r="G27">
            <v>2924.8270000000002</v>
          </cell>
          <cell r="I27">
            <v>8.5091929999999998</v>
          </cell>
        </row>
        <row r="28">
          <cell r="C28">
            <v>3234.3940989999996</v>
          </cell>
          <cell r="G28">
            <v>3105.5059900000001</v>
          </cell>
          <cell r="I28">
            <v>128.88810899999999</v>
          </cell>
        </row>
        <row r="29">
          <cell r="C29">
            <v>11921.808999999999</v>
          </cell>
          <cell r="G29">
            <v>11572.650116000001</v>
          </cell>
          <cell r="I29">
            <v>122.628676</v>
          </cell>
        </row>
        <row r="33">
          <cell r="C33">
            <v>7409.89</v>
          </cell>
          <cell r="G33">
            <v>7210.7</v>
          </cell>
        </row>
        <row r="34">
          <cell r="C34">
            <v>8909.59</v>
          </cell>
          <cell r="G34">
            <v>8402.6010000000006</v>
          </cell>
          <cell r="I34">
            <v>0</v>
          </cell>
        </row>
        <row r="35">
          <cell r="C35">
            <v>560</v>
          </cell>
          <cell r="G35">
            <v>268.92399999999998</v>
          </cell>
        </row>
        <row r="36">
          <cell r="C36">
            <v>7368.8</v>
          </cell>
          <cell r="G36">
            <v>7335.78</v>
          </cell>
        </row>
        <row r="37">
          <cell r="C37">
            <v>19967.946</v>
          </cell>
          <cell r="G37">
            <v>18998.782351000002</v>
          </cell>
          <cell r="I37">
            <v>0</v>
          </cell>
        </row>
        <row r="38">
          <cell r="C38">
            <v>1969.348</v>
          </cell>
          <cell r="G38">
            <v>779.77599999999995</v>
          </cell>
          <cell r="I38">
            <v>0</v>
          </cell>
        </row>
        <row r="39">
          <cell r="C39">
            <v>1589.3679999999999</v>
          </cell>
          <cell r="G39">
            <v>1568.6152529999999</v>
          </cell>
          <cell r="I39">
            <v>15.751647</v>
          </cell>
        </row>
        <row r="41">
          <cell r="C41">
            <v>33.18</v>
          </cell>
          <cell r="G41">
            <v>33.18</v>
          </cell>
        </row>
        <row r="42">
          <cell r="G42">
            <v>324.93399999999997</v>
          </cell>
          <cell r="I42">
            <v>25.065999999999999</v>
          </cell>
        </row>
        <row r="43">
          <cell r="C43">
            <v>864.24599999999998</v>
          </cell>
          <cell r="G43">
            <v>799.291247</v>
          </cell>
        </row>
        <row r="44">
          <cell r="C44">
            <v>391.22399999999999</v>
          </cell>
          <cell r="G44">
            <v>376</v>
          </cell>
        </row>
        <row r="45">
          <cell r="C45">
            <v>6</v>
          </cell>
          <cell r="G45">
            <v>6</v>
          </cell>
        </row>
        <row r="46">
          <cell r="C46">
            <v>903.54200000000003</v>
          </cell>
          <cell r="G46">
            <v>850.56075899999996</v>
          </cell>
          <cell r="I46">
            <v>16.790769000000001</v>
          </cell>
        </row>
        <row r="48">
          <cell r="C48">
            <v>28034.11</v>
          </cell>
          <cell r="G48">
            <v>27943.781999999999</v>
          </cell>
        </row>
        <row r="49">
          <cell r="G49">
            <v>416.01499999999999</v>
          </cell>
          <cell r="I49">
            <v>103.985</v>
          </cell>
        </row>
        <row r="50">
          <cell r="C50">
            <v>150</v>
          </cell>
          <cell r="G50">
            <v>150</v>
          </cell>
        </row>
        <row r="51">
          <cell r="C51">
            <v>585</v>
          </cell>
          <cell r="G51">
            <v>584.80999999999995</v>
          </cell>
        </row>
        <row r="52">
          <cell r="C52">
            <v>2.8</v>
          </cell>
          <cell r="G52">
            <v>2.8</v>
          </cell>
        </row>
        <row r="53">
          <cell r="C53">
            <v>2131.7139999999999</v>
          </cell>
          <cell r="G53">
            <v>1838.461779</v>
          </cell>
          <cell r="I53">
            <v>287.59170500000005</v>
          </cell>
        </row>
        <row r="55">
          <cell r="C55">
            <v>402.33699999999999</v>
          </cell>
          <cell r="G55">
            <v>390.72</v>
          </cell>
        </row>
        <row r="56">
          <cell r="C56">
            <v>2.5</v>
          </cell>
          <cell r="G56">
            <v>2.5</v>
          </cell>
        </row>
        <row r="57">
          <cell r="C57">
            <v>1236.7090000000001</v>
          </cell>
          <cell r="G57">
            <v>1230.662</v>
          </cell>
          <cell r="I57">
            <v>6.0446960000000001</v>
          </cell>
        </row>
        <row r="59">
          <cell r="C59">
            <v>945.07331499999998</v>
          </cell>
          <cell r="G59">
            <v>933.44226900000001</v>
          </cell>
          <cell r="I59">
            <v>11.631046</v>
          </cell>
        </row>
        <row r="60">
          <cell r="C60">
            <v>23</v>
          </cell>
          <cell r="G60">
            <v>23</v>
          </cell>
        </row>
        <row r="62">
          <cell r="C62">
            <v>789.47</v>
          </cell>
          <cell r="G62">
            <v>777.80353700000001</v>
          </cell>
          <cell r="I62">
            <v>11.101050000000001</v>
          </cell>
        </row>
        <row r="63">
          <cell r="C63">
            <v>2.5</v>
          </cell>
          <cell r="G63">
            <v>2.5</v>
          </cell>
        </row>
        <row r="65">
          <cell r="C65">
            <v>1926.9138499999999</v>
          </cell>
          <cell r="G65">
            <v>1899.5315169999999</v>
          </cell>
          <cell r="I65">
            <v>27.323716000000001</v>
          </cell>
        </row>
        <row r="66">
          <cell r="C66">
            <v>8.1</v>
          </cell>
          <cell r="G66">
            <v>8.1</v>
          </cell>
        </row>
        <row r="68">
          <cell r="C68">
            <v>1719.933</v>
          </cell>
          <cell r="G68">
            <v>1333.820794</v>
          </cell>
          <cell r="I68">
            <v>300.92194499999999</v>
          </cell>
        </row>
        <row r="69">
          <cell r="C69">
            <v>5555.2</v>
          </cell>
          <cell r="G69">
            <v>5277.3670000000002</v>
          </cell>
        </row>
        <row r="70">
          <cell r="C70">
            <v>76172.687999999995</v>
          </cell>
          <cell r="G70">
            <v>74747.365999999995</v>
          </cell>
        </row>
        <row r="71">
          <cell r="C71">
            <v>250</v>
          </cell>
          <cell r="G71">
            <v>249.548</v>
          </cell>
        </row>
        <row r="72">
          <cell r="C72">
            <v>5943.0472499999996</v>
          </cell>
          <cell r="G72">
            <v>5943.0472499999996</v>
          </cell>
        </row>
        <row r="73">
          <cell r="C73">
            <v>3.5</v>
          </cell>
          <cell r="G73">
            <v>3.5</v>
          </cell>
        </row>
        <row r="74">
          <cell r="C74">
            <v>8</v>
          </cell>
          <cell r="G74">
            <v>8</v>
          </cell>
        </row>
        <row r="75">
          <cell r="C75">
            <v>121</v>
          </cell>
          <cell r="G75">
            <v>97.6</v>
          </cell>
        </row>
        <row r="76">
          <cell r="G76">
            <v>0</v>
          </cell>
          <cell r="I76">
            <v>48</v>
          </cell>
        </row>
        <row r="77">
          <cell r="G77">
            <v>268.13</v>
          </cell>
          <cell r="I77">
            <v>1460</v>
          </cell>
        </row>
        <row r="78">
          <cell r="G78">
            <v>292.64</v>
          </cell>
          <cell r="I78">
            <v>326.02</v>
          </cell>
        </row>
        <row r="80">
          <cell r="C80">
            <v>1619.2520000000004</v>
          </cell>
          <cell r="G80">
            <v>1586.5165280000001</v>
          </cell>
          <cell r="I80">
            <v>26.080846000000001</v>
          </cell>
        </row>
        <row r="81">
          <cell r="C81">
            <v>10</v>
          </cell>
          <cell r="G81">
            <v>10</v>
          </cell>
        </row>
        <row r="82">
          <cell r="C82">
            <v>3800</v>
          </cell>
          <cell r="G82">
            <v>2989.2849900000001</v>
          </cell>
        </row>
        <row r="84">
          <cell r="C84">
            <v>1429.0229999999999</v>
          </cell>
          <cell r="G84">
            <v>1397.6908570000001</v>
          </cell>
          <cell r="I84">
            <v>30.751123</v>
          </cell>
        </row>
        <row r="85">
          <cell r="C85">
            <v>4828.8383999999996</v>
          </cell>
          <cell r="G85">
            <v>4584.7684079999999</v>
          </cell>
        </row>
        <row r="86">
          <cell r="C86">
            <v>6751.4656999999997</v>
          </cell>
          <cell r="G86">
            <v>6662.6507359999996</v>
          </cell>
        </row>
        <row r="87">
          <cell r="C87">
            <v>1611.9657</v>
          </cell>
          <cell r="G87">
            <v>1559.77484</v>
          </cell>
        </row>
        <row r="88">
          <cell r="C88">
            <v>1916.6489999999999</v>
          </cell>
          <cell r="G88">
            <v>1274.788779</v>
          </cell>
        </row>
        <row r="89">
          <cell r="C89">
            <v>1277.395225</v>
          </cell>
          <cell r="G89">
            <v>1266.3388</v>
          </cell>
          <cell r="I89">
            <v>11.056425000000001</v>
          </cell>
        </row>
        <row r="90">
          <cell r="C90">
            <v>1143.5419999999999</v>
          </cell>
          <cell r="G90">
            <v>1129.179875</v>
          </cell>
          <cell r="I90">
            <v>11.180325</v>
          </cell>
        </row>
        <row r="91">
          <cell r="C91">
            <v>897.72</v>
          </cell>
          <cell r="G91">
            <v>883.70109400000001</v>
          </cell>
          <cell r="I91">
            <v>11</v>
          </cell>
        </row>
        <row r="92">
          <cell r="C92">
            <v>2.8</v>
          </cell>
          <cell r="G92">
            <v>2.8</v>
          </cell>
        </row>
        <row r="93">
          <cell r="C93">
            <v>1530.9070999999999</v>
          </cell>
          <cell r="G93">
            <v>1451.539434</v>
          </cell>
          <cell r="I93">
            <v>11.0001</v>
          </cell>
        </row>
        <row r="94">
          <cell r="C94">
            <v>6</v>
          </cell>
          <cell r="G94">
            <v>6</v>
          </cell>
        </row>
        <row r="95">
          <cell r="C95">
            <v>729.17160999999999</v>
          </cell>
          <cell r="G95">
            <v>720.94889899999998</v>
          </cell>
          <cell r="I95">
            <v>8.2196099999999994</v>
          </cell>
        </row>
        <row r="96">
          <cell r="C96">
            <v>182.85</v>
          </cell>
          <cell r="G96">
            <v>178.84618699999999</v>
          </cell>
          <cell r="I96">
            <v>4</v>
          </cell>
        </row>
        <row r="97">
          <cell r="C97">
            <v>148.9</v>
          </cell>
          <cell r="G97">
            <v>140.44050300000001</v>
          </cell>
          <cell r="I97">
            <v>4</v>
          </cell>
        </row>
        <row r="98">
          <cell r="C98">
            <v>178.05</v>
          </cell>
          <cell r="G98">
            <v>169.0496</v>
          </cell>
          <cell r="I98">
            <v>4</v>
          </cell>
        </row>
        <row r="99">
          <cell r="C99">
            <v>797.94500000000005</v>
          </cell>
          <cell r="G99">
            <v>676.49719400000004</v>
          </cell>
          <cell r="I99">
            <v>8.3601580000000002</v>
          </cell>
        </row>
        <row r="100">
          <cell r="C100">
            <v>51.9</v>
          </cell>
          <cell r="G100">
            <v>51.9</v>
          </cell>
        </row>
        <row r="101">
          <cell r="C101">
            <v>67.25</v>
          </cell>
          <cell r="G101">
            <v>67.25</v>
          </cell>
        </row>
        <row r="102">
          <cell r="C102">
            <v>1.9</v>
          </cell>
          <cell r="G102">
            <v>1.9</v>
          </cell>
        </row>
        <row r="103">
          <cell r="C103">
            <v>14087.096</v>
          </cell>
          <cell r="G103">
            <v>14087.096</v>
          </cell>
          <cell r="I103">
            <v>0</v>
          </cell>
        </row>
        <row r="106">
          <cell r="C106">
            <v>6134.4369999999999</v>
          </cell>
          <cell r="G106">
            <v>6130.5503799999997</v>
          </cell>
        </row>
        <row r="107">
          <cell r="C107">
            <v>19557.967000000001</v>
          </cell>
          <cell r="G107">
            <v>19538.627136999999</v>
          </cell>
        </row>
        <row r="109">
          <cell r="C109">
            <v>56062.951999999997</v>
          </cell>
          <cell r="G109">
            <v>52429.036997999894</v>
          </cell>
          <cell r="I109">
            <v>3475.5846000000001</v>
          </cell>
        </row>
        <row r="110">
          <cell r="C110">
            <v>152774.84899999999</v>
          </cell>
          <cell r="G110">
            <v>146443.38193399998</v>
          </cell>
          <cell r="I110">
            <v>6304.9850729999998</v>
          </cell>
        </row>
        <row r="111">
          <cell r="C111">
            <v>68837.042000000001</v>
          </cell>
          <cell r="G111">
            <v>66880.943142999997</v>
          </cell>
          <cell r="I111">
            <v>1931.6732529999999</v>
          </cell>
        </row>
        <row r="112">
          <cell r="C112">
            <v>461.19499999999994</v>
          </cell>
        </row>
        <row r="113">
          <cell r="C113">
            <v>1690.931</v>
          </cell>
          <cell r="G113">
            <v>1690.9308000000001</v>
          </cell>
        </row>
        <row r="116">
          <cell r="C116">
            <v>5525</v>
          </cell>
          <cell r="G116">
            <v>4247.076</v>
          </cell>
        </row>
        <row r="117">
          <cell r="C117">
            <v>9047.16</v>
          </cell>
          <cell r="G117">
            <v>4896.2530559999996</v>
          </cell>
        </row>
      </sheetData>
      <sheetData sheetId="10">
        <row r="13">
          <cell r="P13">
            <v>16153.162856999999</v>
          </cell>
        </row>
        <row r="16">
          <cell r="E16">
            <v>5688</v>
          </cell>
          <cell r="J16">
            <v>5623.4681120000005</v>
          </cell>
          <cell r="Q16">
            <v>531.83527800000002</v>
          </cell>
        </row>
        <row r="17">
          <cell r="E17">
            <v>5330</v>
          </cell>
          <cell r="J17">
            <v>5687.9771090000004</v>
          </cell>
          <cell r="Q17">
            <v>606.762562</v>
          </cell>
        </row>
        <row r="18">
          <cell r="E18">
            <v>4715</v>
          </cell>
          <cell r="J18">
            <v>4835.3841300000004</v>
          </cell>
          <cell r="Q18">
            <v>388.154944</v>
          </cell>
        </row>
        <row r="19">
          <cell r="E19">
            <v>8393</v>
          </cell>
          <cell r="J19">
            <v>8178.6617180000003</v>
          </cell>
          <cell r="Q19">
            <v>1776.331596</v>
          </cell>
        </row>
        <row r="20">
          <cell r="E20">
            <v>8416</v>
          </cell>
          <cell r="J20">
            <v>8084.5062370000005</v>
          </cell>
          <cell r="Q20">
            <v>1644.500464</v>
          </cell>
        </row>
        <row r="21">
          <cell r="E21">
            <v>6946</v>
          </cell>
          <cell r="J21">
            <v>7073.1651999999995</v>
          </cell>
          <cell r="Q21">
            <v>1065.185696</v>
          </cell>
        </row>
        <row r="22">
          <cell r="E22">
            <v>6648</v>
          </cell>
          <cell r="J22">
            <v>6174.2878899999996</v>
          </cell>
          <cell r="Q22">
            <v>1534.043829</v>
          </cell>
        </row>
        <row r="23">
          <cell r="E23">
            <v>5776</v>
          </cell>
          <cell r="J23">
            <v>5851.1620760000005</v>
          </cell>
          <cell r="Q23">
            <v>953.57714599999997</v>
          </cell>
        </row>
        <row r="24">
          <cell r="E24">
            <v>8895</v>
          </cell>
          <cell r="J24">
            <v>7761.2793890000003</v>
          </cell>
          <cell r="Q24">
            <v>2722.2872980000002</v>
          </cell>
        </row>
        <row r="25">
          <cell r="E25">
            <v>6237</v>
          </cell>
          <cell r="J25">
            <v>6521.6091999999999</v>
          </cell>
          <cell r="O25">
            <v>173.715</v>
          </cell>
          <cell r="Q25">
            <v>1238.05675</v>
          </cell>
        </row>
        <row r="26">
          <cell r="E26">
            <v>6122</v>
          </cell>
          <cell r="J26">
            <v>5946.910801</v>
          </cell>
          <cell r="Q26">
            <v>1403.183184</v>
          </cell>
        </row>
        <row r="27">
          <cell r="E27">
            <v>7400</v>
          </cell>
          <cell r="J27">
            <v>7226.7826500000001</v>
          </cell>
          <cell r="Q27">
            <v>717.06222400000001</v>
          </cell>
        </row>
        <row r="28">
          <cell r="E28">
            <v>9601</v>
          </cell>
          <cell r="J28">
            <v>9171.5501539999987</v>
          </cell>
          <cell r="Q28">
            <v>1217.028622</v>
          </cell>
        </row>
        <row r="29">
          <cell r="E29">
            <v>9674</v>
          </cell>
          <cell r="J29">
            <v>8384.2807639999992</v>
          </cell>
          <cell r="O29">
            <v>200</v>
          </cell>
          <cell r="Q29">
            <v>3659.3561840000002</v>
          </cell>
        </row>
        <row r="30">
          <cell r="E30">
            <v>6218</v>
          </cell>
          <cell r="J30">
            <v>6488.2946849999989</v>
          </cell>
          <cell r="Q30">
            <v>895.31612800000005</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30" zoomScaleNormal="130" workbookViewId="0">
      <selection activeCell="B9" sqref="B9"/>
    </sheetView>
  </sheetViews>
  <sheetFormatPr defaultColWidth="9.140625" defaultRowHeight="18.75"/>
  <cols>
    <col min="1" max="1" width="6" style="1" customWidth="1"/>
    <col min="2" max="2" width="56.42578125" style="1" customWidth="1"/>
    <col min="3" max="3" width="15" style="1" customWidth="1"/>
    <col min="4" max="4" width="15.140625" style="1" customWidth="1"/>
    <col min="5" max="5" width="15" style="1" customWidth="1"/>
    <col min="6" max="6" width="9.140625" style="1"/>
    <col min="7" max="7" width="10.140625" style="1" bestFit="1" customWidth="1"/>
    <col min="8" max="16384" width="9.140625" style="1"/>
  </cols>
  <sheetData>
    <row r="1" spans="1:8" ht="26.25" customHeight="1">
      <c r="A1" s="104" t="s">
        <v>345</v>
      </c>
      <c r="B1" s="104"/>
      <c r="C1" s="104"/>
      <c r="D1" s="104"/>
      <c r="E1" s="104"/>
      <c r="H1" s="49"/>
    </row>
    <row r="2" spans="1:8">
      <c r="A2" s="105" t="s">
        <v>420</v>
      </c>
      <c r="B2" s="105"/>
      <c r="C2" s="105"/>
      <c r="D2" s="105"/>
      <c r="E2" s="105"/>
    </row>
    <row r="3" spans="1:8">
      <c r="D3" s="106" t="s">
        <v>25</v>
      </c>
      <c r="E3" s="106"/>
    </row>
    <row r="4" spans="1:8" s="3" customFormat="1" ht="29.25" customHeight="1">
      <c r="A4" s="101" t="s">
        <v>0</v>
      </c>
      <c r="B4" s="101" t="s">
        <v>4</v>
      </c>
      <c r="C4" s="101" t="s">
        <v>1</v>
      </c>
      <c r="D4" s="101" t="s">
        <v>2</v>
      </c>
      <c r="E4" s="101" t="s">
        <v>3</v>
      </c>
    </row>
    <row r="5" spans="1:8" s="2" customFormat="1">
      <c r="A5" s="150" t="s">
        <v>5</v>
      </c>
      <c r="B5" s="150" t="s">
        <v>6</v>
      </c>
      <c r="C5" s="151" t="s">
        <v>7</v>
      </c>
      <c r="D5" s="151" t="s">
        <v>8</v>
      </c>
      <c r="E5" s="151" t="s">
        <v>10</v>
      </c>
    </row>
    <row r="6" spans="1:8" s="4" customFormat="1">
      <c r="A6" s="102" t="s">
        <v>5</v>
      </c>
      <c r="B6" s="152" t="s">
        <v>278</v>
      </c>
      <c r="C6" s="153">
        <f>C7+C11+C14+C15+C16+C17</f>
        <v>887848</v>
      </c>
      <c r="D6" s="153">
        <f>D7+D11+D14+D15+D16+D17</f>
        <v>1109952</v>
      </c>
      <c r="E6" s="154">
        <f>D6/C6*100</f>
        <v>125.01599372865626</v>
      </c>
    </row>
    <row r="7" spans="1:8" s="4" customFormat="1" ht="37.5">
      <c r="A7" s="102">
        <v>1</v>
      </c>
      <c r="B7" s="152" t="s">
        <v>11</v>
      </c>
      <c r="C7" s="153">
        <f>SUM(C8:C9)</f>
        <v>63900</v>
      </c>
      <c r="D7" s="153">
        <f>SUM(D8:D9)</f>
        <v>129889</v>
      </c>
      <c r="E7" s="154">
        <f t="shared" ref="E7:E25" si="0">D7/C7*100</f>
        <v>203.26917057902972</v>
      </c>
    </row>
    <row r="8" spans="1:8">
      <c r="A8" s="56" t="s">
        <v>12</v>
      </c>
      <c r="B8" s="57" t="s">
        <v>13</v>
      </c>
      <c r="C8" s="89">
        <v>63900</v>
      </c>
      <c r="D8" s="89">
        <v>129889</v>
      </c>
      <c r="E8" s="155">
        <f t="shared" si="0"/>
        <v>203.26917057902972</v>
      </c>
    </row>
    <row r="9" spans="1:8" ht="37.5">
      <c r="A9" s="56" t="s">
        <v>12</v>
      </c>
      <c r="B9" s="156" t="s">
        <v>279</v>
      </c>
      <c r="C9" s="89">
        <f>SUM(C10:C10)</f>
        <v>0</v>
      </c>
      <c r="D9" s="89">
        <f>SUM(D10:D10)</f>
        <v>0</v>
      </c>
      <c r="E9" s="155"/>
    </row>
    <row r="10" spans="1:8">
      <c r="A10" s="157"/>
      <c r="B10" s="158" t="s">
        <v>50</v>
      </c>
      <c r="C10" s="159"/>
      <c r="D10" s="159"/>
      <c r="E10" s="155"/>
    </row>
    <row r="11" spans="1:8" s="4" customFormat="1">
      <c r="A11" s="102">
        <v>2</v>
      </c>
      <c r="B11" s="152" t="s">
        <v>280</v>
      </c>
      <c r="C11" s="153">
        <f>SUM(C12:C13)</f>
        <v>644151</v>
      </c>
      <c r="D11" s="153">
        <f>SUM(D12:D13)</f>
        <v>805650</v>
      </c>
      <c r="E11" s="154">
        <f t="shared" si="0"/>
        <v>125.07160588122971</v>
      </c>
    </row>
    <row r="12" spans="1:8">
      <c r="A12" s="56" t="s">
        <v>12</v>
      </c>
      <c r="B12" s="57" t="s">
        <v>51</v>
      </c>
      <c r="C12" s="89">
        <v>591909</v>
      </c>
      <c r="D12" s="89">
        <v>634513.5</v>
      </c>
      <c r="E12" s="155">
        <f t="shared" si="0"/>
        <v>107.19781250158387</v>
      </c>
    </row>
    <row r="13" spans="1:8">
      <c r="A13" s="56" t="s">
        <v>12</v>
      </c>
      <c r="B13" s="57" t="s">
        <v>14</v>
      </c>
      <c r="C13" s="89">
        <v>52242</v>
      </c>
      <c r="D13" s="89">
        <v>171136.5</v>
      </c>
      <c r="E13" s="155">
        <f t="shared" si="0"/>
        <v>327.58412771333411</v>
      </c>
    </row>
    <row r="14" spans="1:8">
      <c r="A14" s="54">
        <v>3</v>
      </c>
      <c r="B14" s="55" t="s">
        <v>52</v>
      </c>
      <c r="C14" s="88">
        <v>86478</v>
      </c>
      <c r="D14" s="88">
        <v>79468</v>
      </c>
      <c r="E14" s="160">
        <f t="shared" si="0"/>
        <v>91.893892088161152</v>
      </c>
    </row>
    <row r="15" spans="1:8">
      <c r="A15" s="54">
        <v>4</v>
      </c>
      <c r="B15" s="63" t="s">
        <v>53</v>
      </c>
      <c r="C15" s="88">
        <v>93319</v>
      </c>
      <c r="D15" s="88">
        <v>93319</v>
      </c>
      <c r="E15" s="160">
        <f t="shared" si="0"/>
        <v>100</v>
      </c>
    </row>
    <row r="16" spans="1:8">
      <c r="A16" s="54">
        <v>5</v>
      </c>
      <c r="B16" s="63" t="s">
        <v>281</v>
      </c>
      <c r="C16" s="88"/>
      <c r="D16" s="88">
        <v>702</v>
      </c>
      <c r="E16" s="155"/>
    </row>
    <row r="17" spans="1:7">
      <c r="A17" s="54">
        <v>6</v>
      </c>
      <c r="B17" s="63" t="s">
        <v>285</v>
      </c>
      <c r="C17" s="88"/>
      <c r="D17" s="88">
        <v>924</v>
      </c>
      <c r="E17" s="155"/>
    </row>
    <row r="18" spans="1:7">
      <c r="A18" s="54" t="s">
        <v>6</v>
      </c>
      <c r="B18" s="63" t="s">
        <v>271</v>
      </c>
      <c r="C18" s="88">
        <f>C19+C29+C30+C31+C26+C32</f>
        <v>887848</v>
      </c>
      <c r="D18" s="88">
        <f>D19+D29+D30+D31+D26+D32</f>
        <v>1105241.5</v>
      </c>
      <c r="E18" s="160">
        <f t="shared" si="0"/>
        <v>124.48544120164713</v>
      </c>
      <c r="G18" s="6"/>
    </row>
    <row r="19" spans="1:7">
      <c r="A19" s="54" t="s">
        <v>16</v>
      </c>
      <c r="B19" s="55" t="s">
        <v>17</v>
      </c>
      <c r="C19" s="88">
        <f>SUM(C20:C25)</f>
        <v>887848</v>
      </c>
      <c r="D19" s="88">
        <f>SUM(D20:D25)</f>
        <v>774957.5</v>
      </c>
      <c r="E19" s="160">
        <f t="shared" si="0"/>
        <v>87.284929402330121</v>
      </c>
    </row>
    <row r="20" spans="1:7">
      <c r="A20" s="61" t="s">
        <v>7</v>
      </c>
      <c r="B20" s="57" t="s">
        <v>19</v>
      </c>
      <c r="C20" s="89">
        <v>158516</v>
      </c>
      <c r="D20" s="89">
        <v>133994.20000000001</v>
      </c>
      <c r="E20" s="155">
        <f t="shared" si="0"/>
        <v>84.530394408135464</v>
      </c>
    </row>
    <row r="21" spans="1:7">
      <c r="A21" s="61" t="s">
        <v>8</v>
      </c>
      <c r="B21" s="57" t="s">
        <v>18</v>
      </c>
      <c r="C21" s="89">
        <v>709506</v>
      </c>
      <c r="D21" s="89">
        <v>630852.30000000005</v>
      </c>
      <c r="E21" s="155">
        <f t="shared" si="0"/>
        <v>88.914300936144315</v>
      </c>
    </row>
    <row r="22" spans="1:7">
      <c r="A22" s="61" t="s">
        <v>9</v>
      </c>
      <c r="B22" s="57" t="s">
        <v>332</v>
      </c>
      <c r="C22" s="89">
        <v>0</v>
      </c>
      <c r="D22" s="89">
        <v>0</v>
      </c>
      <c r="E22" s="155"/>
    </row>
    <row r="23" spans="1:7">
      <c r="A23" s="61" t="s">
        <v>15</v>
      </c>
      <c r="B23" s="57" t="s">
        <v>333</v>
      </c>
      <c r="C23" s="89">
        <v>3800</v>
      </c>
      <c r="D23" s="89">
        <v>2989</v>
      </c>
      <c r="E23" s="155">
        <f t="shared" si="0"/>
        <v>78.65789473684211</v>
      </c>
    </row>
    <row r="24" spans="1:7">
      <c r="A24" s="61" t="s">
        <v>55</v>
      </c>
      <c r="B24" s="57" t="s">
        <v>56</v>
      </c>
      <c r="C24" s="89">
        <v>8335</v>
      </c>
      <c r="D24" s="89">
        <v>7122</v>
      </c>
      <c r="E24" s="155">
        <f t="shared" si="0"/>
        <v>85.446910617876426</v>
      </c>
    </row>
    <row r="25" spans="1:7">
      <c r="A25" s="61" t="s">
        <v>57</v>
      </c>
      <c r="B25" s="57" t="s">
        <v>331</v>
      </c>
      <c r="C25" s="89">
        <v>7691</v>
      </c>
      <c r="D25" s="89"/>
      <c r="E25" s="155">
        <f t="shared" si="0"/>
        <v>0</v>
      </c>
    </row>
    <row r="26" spans="1:7" s="5" customFormat="1">
      <c r="A26" s="54" t="s">
        <v>21</v>
      </c>
      <c r="B26" s="55" t="s">
        <v>22</v>
      </c>
      <c r="C26" s="88"/>
      <c r="D26" s="88"/>
      <c r="E26" s="160"/>
    </row>
    <row r="27" spans="1:7">
      <c r="A27" s="61">
        <v>1</v>
      </c>
      <c r="B27" s="57" t="s">
        <v>254</v>
      </c>
      <c r="C27" s="89"/>
      <c r="D27" s="89"/>
      <c r="E27" s="155"/>
    </row>
    <row r="28" spans="1:7">
      <c r="A28" s="61">
        <v>2</v>
      </c>
      <c r="B28" s="156" t="s">
        <v>255</v>
      </c>
      <c r="C28" s="89"/>
      <c r="D28" s="89"/>
      <c r="E28" s="155"/>
    </row>
    <row r="29" spans="1:7">
      <c r="A29" s="54" t="s">
        <v>24</v>
      </c>
      <c r="B29" s="55" t="s">
        <v>23</v>
      </c>
      <c r="C29" s="88"/>
      <c r="D29" s="88">
        <v>221771</v>
      </c>
      <c r="E29" s="155"/>
    </row>
    <row r="30" spans="1:7">
      <c r="A30" s="54" t="s">
        <v>45</v>
      </c>
      <c r="B30" s="55" t="s">
        <v>58</v>
      </c>
      <c r="C30" s="88"/>
      <c r="D30" s="88">
        <v>16153</v>
      </c>
      <c r="E30" s="155"/>
    </row>
    <row r="31" spans="1:7">
      <c r="A31" s="54" t="s">
        <v>46</v>
      </c>
      <c r="B31" s="55" t="s">
        <v>59</v>
      </c>
      <c r="C31" s="88"/>
      <c r="D31" s="88">
        <v>92360</v>
      </c>
      <c r="E31" s="155"/>
    </row>
    <row r="32" spans="1:7">
      <c r="A32" s="54" t="s">
        <v>54</v>
      </c>
      <c r="B32" s="55" t="s">
        <v>286</v>
      </c>
      <c r="C32" s="88"/>
      <c r="D32" s="88"/>
      <c r="E32" s="155"/>
    </row>
    <row r="33" spans="1:5">
      <c r="A33" s="54" t="s">
        <v>47</v>
      </c>
      <c r="B33" s="55" t="s">
        <v>60</v>
      </c>
      <c r="C33" s="88"/>
      <c r="D33" s="88">
        <f>D6-D18</f>
        <v>4710.5</v>
      </c>
      <c r="E33" s="155"/>
    </row>
  </sheetData>
  <mergeCells count="3">
    <mergeCell ref="A1:E1"/>
    <mergeCell ref="A2:E2"/>
    <mergeCell ref="D3:E3"/>
  </mergeCells>
  <phoneticPr fontId="28" type="noConversion"/>
  <printOptions horizontalCentered="1"/>
  <pageMargins left="0.26" right="0.19" top="0.5" bottom="0.5" header="0.3" footer="0.3"/>
  <pageSetup paperSize="9" scale="90" orientation="portrait" verticalDpi="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B13" sqref="B13"/>
    </sheetView>
  </sheetViews>
  <sheetFormatPr defaultColWidth="9.140625" defaultRowHeight="18.75"/>
  <cols>
    <col min="1" max="1" width="6.42578125" style="1" customWidth="1"/>
    <col min="2" max="2" width="53.28515625" style="1" customWidth="1"/>
    <col min="3" max="3" width="13.85546875" style="1" customWidth="1"/>
    <col min="4" max="4" width="12.42578125" style="1" customWidth="1"/>
    <col min="5" max="5" width="13.28515625" style="1" customWidth="1"/>
    <col min="6" max="6" width="12.140625" style="1" customWidth="1"/>
    <col min="7" max="7" width="13.28515625" style="1" customWidth="1"/>
    <col min="8" max="8" width="12" style="1" customWidth="1"/>
    <col min="9" max="16384" width="9.140625" style="1"/>
  </cols>
  <sheetData>
    <row r="1" spans="1:10">
      <c r="A1" s="108"/>
      <c r="B1" s="108"/>
      <c r="G1" s="103" t="s">
        <v>26</v>
      </c>
      <c r="H1" s="103"/>
    </row>
    <row r="2" spans="1:10">
      <c r="A2" s="104" t="s">
        <v>346</v>
      </c>
      <c r="B2" s="104"/>
      <c r="C2" s="104"/>
      <c r="D2" s="104"/>
      <c r="E2" s="104"/>
      <c r="F2" s="104"/>
      <c r="G2" s="104"/>
      <c r="H2" s="104"/>
    </row>
    <row r="3" spans="1:10">
      <c r="A3" s="107" t="str">
        <f>'BIEU 96'!A2:E2</f>
        <v>(Đính kèm Quyết định số:          /QĐ-UBND ngày       /7/2023 của UBND huyện Phụng Hiệp)</v>
      </c>
      <c r="B3" s="107"/>
      <c r="C3" s="107"/>
      <c r="D3" s="107"/>
      <c r="E3" s="107"/>
      <c r="F3" s="107"/>
      <c r="G3" s="107"/>
      <c r="H3" s="107"/>
    </row>
    <row r="4" spans="1:10">
      <c r="G4" s="103" t="s">
        <v>25</v>
      </c>
      <c r="H4" s="103"/>
    </row>
    <row r="5" spans="1:10" s="5" customFormat="1" ht="28.15" customHeight="1">
      <c r="A5" s="161" t="s">
        <v>0</v>
      </c>
      <c r="B5" s="161" t="s">
        <v>4</v>
      </c>
      <c r="C5" s="162" t="s">
        <v>1</v>
      </c>
      <c r="D5" s="162"/>
      <c r="E5" s="162" t="s">
        <v>2</v>
      </c>
      <c r="F5" s="162"/>
      <c r="G5" s="162" t="s">
        <v>3</v>
      </c>
      <c r="H5" s="162"/>
    </row>
    <row r="6" spans="1:10" s="5" customFormat="1" ht="37.5">
      <c r="A6" s="161"/>
      <c r="B6" s="161"/>
      <c r="C6" s="163" t="s">
        <v>256</v>
      </c>
      <c r="D6" s="163" t="s">
        <v>257</v>
      </c>
      <c r="E6" s="163" t="s">
        <v>256</v>
      </c>
      <c r="F6" s="163" t="s">
        <v>257</v>
      </c>
      <c r="G6" s="163" t="s">
        <v>256</v>
      </c>
      <c r="H6" s="163" t="s">
        <v>257</v>
      </c>
    </row>
    <row r="7" spans="1:10">
      <c r="A7" s="77"/>
      <c r="B7" s="78" t="s">
        <v>302</v>
      </c>
      <c r="C7" s="164">
        <f>C8+C58+C59+C60</f>
        <v>245596.81926600001</v>
      </c>
      <c r="D7" s="164">
        <f>D8+D58+D59+D60</f>
        <v>243696.81926600001</v>
      </c>
      <c r="E7" s="164">
        <f>E8+E58+E59+E60</f>
        <v>324331.15329300001</v>
      </c>
      <c r="F7" s="164">
        <f>F8+F58+F59+F60</f>
        <v>304301.36452200002</v>
      </c>
      <c r="G7" s="69">
        <f t="shared" ref="G7:H9" si="0">E7/C7*100</f>
        <v>132.05836877786464</v>
      </c>
      <c r="H7" s="69">
        <f t="shared" si="0"/>
        <v>124.86882899766078</v>
      </c>
    </row>
    <row r="8" spans="1:10">
      <c r="A8" s="77" t="s">
        <v>5</v>
      </c>
      <c r="B8" s="78" t="s">
        <v>27</v>
      </c>
      <c r="C8" s="164">
        <f>C9+C47+C48+C49+C50</f>
        <v>65800</v>
      </c>
      <c r="D8" s="164">
        <f>D9+D47+D48+D49+D50</f>
        <v>63900</v>
      </c>
      <c r="E8" s="164">
        <f>E9+E47+E48+E49+E50+E57</f>
        <v>151544.758302</v>
      </c>
      <c r="F8" s="164">
        <f>F9+F47+F48+F49+F50+F57</f>
        <v>131514.96953100001</v>
      </c>
      <c r="G8" s="69">
        <f t="shared" si="0"/>
        <v>230.31118282978724</v>
      </c>
      <c r="H8" s="69">
        <f t="shared" si="0"/>
        <v>205.81372383568075</v>
      </c>
      <c r="J8" s="53"/>
    </row>
    <row r="9" spans="1:10">
      <c r="A9" s="77" t="s">
        <v>16</v>
      </c>
      <c r="B9" s="78" t="s">
        <v>28</v>
      </c>
      <c r="C9" s="164">
        <f>C10+C12+C14+C16+C21+C22+C25+C26+C31+C32+C33+C34+C35+C36+C38+C39+C43+C44+C45+C46</f>
        <v>65800</v>
      </c>
      <c r="D9" s="164">
        <f>D10+D12+D14+D16+D21+D22+D25+D26+D31+D32+D33+D34+D35+D36+D38+D39+D43+D44+D45+D46</f>
        <v>63900</v>
      </c>
      <c r="E9" s="164">
        <f>E10+E12+E14+E16+E21+E22+E25+E26+E31+E32+E33+E34+E35+E36+E38+E39+E43+E44+E45+E46</f>
        <v>134689.41644500001</v>
      </c>
      <c r="F9" s="164">
        <f>F10+F12+F14+F16+F21+F22+F25+F26+F31+F32+F33+F34+F35+F36+F38+F39+F43+F44+F45+F46</f>
        <v>129888.55854100001</v>
      </c>
      <c r="G9" s="69">
        <f t="shared" si="0"/>
        <v>204.69516177051673</v>
      </c>
      <c r="H9" s="69">
        <f t="shared" si="0"/>
        <v>203.26847971987482</v>
      </c>
    </row>
    <row r="10" spans="1:10">
      <c r="A10" s="97">
        <v>1</v>
      </c>
      <c r="B10" s="165" t="s">
        <v>303</v>
      </c>
      <c r="C10" s="166"/>
      <c r="D10" s="166"/>
      <c r="E10" s="166"/>
      <c r="F10" s="166"/>
      <c r="G10" s="69"/>
      <c r="H10" s="69"/>
    </row>
    <row r="11" spans="1:10">
      <c r="A11" s="97"/>
      <c r="B11" s="165" t="s">
        <v>29</v>
      </c>
      <c r="C11" s="80"/>
      <c r="D11" s="80"/>
      <c r="E11" s="80"/>
      <c r="F11" s="80"/>
      <c r="G11" s="69"/>
      <c r="H11" s="69"/>
    </row>
    <row r="12" spans="1:10">
      <c r="A12" s="97">
        <f>A10+1</f>
        <v>2</v>
      </c>
      <c r="B12" s="165" t="s">
        <v>304</v>
      </c>
      <c r="C12" s="80"/>
      <c r="D12" s="80"/>
      <c r="E12" s="80"/>
      <c r="F12" s="80"/>
      <c r="G12" s="69"/>
      <c r="H12" s="69"/>
    </row>
    <row r="13" spans="1:10">
      <c r="A13" s="167"/>
      <c r="B13" s="165" t="s">
        <v>29</v>
      </c>
      <c r="C13" s="80"/>
      <c r="D13" s="80"/>
      <c r="E13" s="80"/>
      <c r="F13" s="80"/>
      <c r="G13" s="69"/>
      <c r="H13" s="69"/>
    </row>
    <row r="14" spans="1:10">
      <c r="A14" s="97">
        <f>A12+1</f>
        <v>3</v>
      </c>
      <c r="B14" s="165" t="s">
        <v>305</v>
      </c>
      <c r="C14" s="80"/>
      <c r="D14" s="80"/>
      <c r="E14" s="80"/>
      <c r="F14" s="80"/>
      <c r="G14" s="69"/>
      <c r="H14" s="69"/>
    </row>
    <row r="15" spans="1:10">
      <c r="A15" s="167"/>
      <c r="B15" s="165" t="s">
        <v>29</v>
      </c>
      <c r="C15" s="80"/>
      <c r="D15" s="80"/>
      <c r="E15" s="80"/>
      <c r="F15" s="80"/>
      <c r="G15" s="69"/>
      <c r="H15" s="69"/>
    </row>
    <row r="16" spans="1:10">
      <c r="A16" s="97">
        <f>A14+1</f>
        <v>4</v>
      </c>
      <c r="B16" s="165" t="s">
        <v>306</v>
      </c>
      <c r="C16" s="80">
        <v>27000</v>
      </c>
      <c r="D16" s="80">
        <f>C16</f>
        <v>27000</v>
      </c>
      <c r="E16" s="80">
        <f>SUM(E17:E19)+E20</f>
        <v>36564.012179999998</v>
      </c>
      <c r="F16" s="80">
        <f>SUM(F17:F19)+F20</f>
        <v>36564.012179999998</v>
      </c>
      <c r="G16" s="72">
        <f>E16/C16*100</f>
        <v>135.42226733333334</v>
      </c>
      <c r="H16" s="72">
        <f>F16/D16*100</f>
        <v>135.42226733333334</v>
      </c>
    </row>
    <row r="17" spans="1:8">
      <c r="A17" s="97"/>
      <c r="B17" s="165" t="s">
        <v>30</v>
      </c>
      <c r="C17" s="80"/>
      <c r="D17" s="80"/>
      <c r="E17" s="80">
        <v>36469.721440000001</v>
      </c>
      <c r="F17" s="80">
        <v>36469.721440000001</v>
      </c>
      <c r="G17" s="69"/>
      <c r="H17" s="69"/>
    </row>
    <row r="18" spans="1:8">
      <c r="A18" s="97"/>
      <c r="B18" s="165" t="s">
        <v>260</v>
      </c>
      <c r="C18" s="80"/>
      <c r="D18" s="80"/>
      <c r="E18" s="80">
        <v>22.838137</v>
      </c>
      <c r="F18" s="80">
        <f>E18</f>
        <v>22.838137</v>
      </c>
      <c r="G18" s="69"/>
      <c r="H18" s="69"/>
    </row>
    <row r="19" spans="1:8">
      <c r="A19" s="97"/>
      <c r="B19" s="165" t="s">
        <v>31</v>
      </c>
      <c r="C19" s="80"/>
      <c r="D19" s="80"/>
      <c r="E19" s="80">
        <v>71.452602999999996</v>
      </c>
      <c r="F19" s="80">
        <f>E19</f>
        <v>71.452602999999996</v>
      </c>
      <c r="G19" s="69"/>
      <c r="H19" s="69"/>
    </row>
    <row r="20" spans="1:8">
      <c r="A20" s="97"/>
      <c r="B20" s="165" t="s">
        <v>32</v>
      </c>
      <c r="C20" s="80"/>
      <c r="D20" s="80"/>
      <c r="E20" s="80"/>
      <c r="F20" s="80"/>
      <c r="G20" s="69"/>
      <c r="H20" s="69"/>
    </row>
    <row r="21" spans="1:8">
      <c r="A21" s="97">
        <f>A16+1</f>
        <v>5</v>
      </c>
      <c r="B21" s="165" t="s">
        <v>33</v>
      </c>
      <c r="C21" s="80">
        <v>13000</v>
      </c>
      <c r="D21" s="80">
        <f>C21</f>
        <v>13000</v>
      </c>
      <c r="E21" s="80">
        <v>27354.308974</v>
      </c>
      <c r="F21" s="80">
        <v>28534.162648000001</v>
      </c>
      <c r="G21" s="72">
        <f>E21/C21*100</f>
        <v>210.41776133846156</v>
      </c>
      <c r="H21" s="72">
        <f>F21/D21*100</f>
        <v>219.49355883076925</v>
      </c>
    </row>
    <row r="22" spans="1:8">
      <c r="A22" s="97">
        <f>A21+1</f>
        <v>6</v>
      </c>
      <c r="B22" s="165" t="s">
        <v>34</v>
      </c>
      <c r="C22" s="80"/>
      <c r="D22" s="80"/>
      <c r="E22" s="80"/>
      <c r="F22" s="80"/>
      <c r="G22" s="69"/>
      <c r="H22" s="69"/>
    </row>
    <row r="23" spans="1:8" ht="32.25">
      <c r="A23" s="168" t="s">
        <v>12</v>
      </c>
      <c r="B23" s="169" t="s">
        <v>418</v>
      </c>
      <c r="C23" s="80"/>
      <c r="D23" s="80"/>
      <c r="E23" s="80"/>
      <c r="F23" s="80"/>
      <c r="G23" s="69"/>
      <c r="H23" s="69"/>
    </row>
    <row r="24" spans="1:8">
      <c r="A24" s="168" t="s">
        <v>12</v>
      </c>
      <c r="B24" s="170" t="s">
        <v>307</v>
      </c>
      <c r="C24" s="80"/>
      <c r="D24" s="80"/>
      <c r="E24" s="80"/>
      <c r="F24" s="80"/>
      <c r="G24" s="69"/>
      <c r="H24" s="69"/>
    </row>
    <row r="25" spans="1:8">
      <c r="A25" s="97">
        <f>A22+1</f>
        <v>7</v>
      </c>
      <c r="B25" s="165" t="s">
        <v>35</v>
      </c>
      <c r="C25" s="80">
        <v>16200</v>
      </c>
      <c r="D25" s="80">
        <f>C25</f>
        <v>16200</v>
      </c>
      <c r="E25" s="80">
        <v>28892.517861</v>
      </c>
      <c r="F25" s="80">
        <f>E25</f>
        <v>28892.517861</v>
      </c>
      <c r="G25" s="72">
        <f>E25/C25*100</f>
        <v>178.34887568518519</v>
      </c>
      <c r="H25" s="72">
        <f>F25/D25*100</f>
        <v>178.34887568518519</v>
      </c>
    </row>
    <row r="26" spans="1:8">
      <c r="A26" s="97">
        <f>A25+1</f>
        <v>8</v>
      </c>
      <c r="B26" s="165" t="s">
        <v>36</v>
      </c>
      <c r="C26" s="80">
        <v>3400</v>
      </c>
      <c r="D26" s="80">
        <f>C26</f>
        <v>3400</v>
      </c>
      <c r="E26" s="80">
        <v>4309.7521059999999</v>
      </c>
      <c r="F26" s="80">
        <v>2624.5889200000001</v>
      </c>
      <c r="G26" s="72">
        <f>E26/C26*100</f>
        <v>126.75741488235295</v>
      </c>
      <c r="H26" s="72">
        <f>F26/D26*100</f>
        <v>77.193791764705892</v>
      </c>
    </row>
    <row r="27" spans="1:8">
      <c r="A27" s="79" t="s">
        <v>12</v>
      </c>
      <c r="B27" s="170" t="s">
        <v>308</v>
      </c>
      <c r="C27" s="80"/>
      <c r="D27" s="80"/>
      <c r="E27" s="80"/>
      <c r="F27" s="80"/>
      <c r="G27" s="69"/>
      <c r="H27" s="69"/>
    </row>
    <row r="28" spans="1:8">
      <c r="A28" s="79" t="s">
        <v>12</v>
      </c>
      <c r="B28" s="170" t="s">
        <v>309</v>
      </c>
      <c r="C28" s="80"/>
      <c r="D28" s="80"/>
      <c r="E28" s="80"/>
      <c r="F28" s="80"/>
      <c r="G28" s="69"/>
      <c r="H28" s="69"/>
    </row>
    <row r="29" spans="1:8">
      <c r="A29" s="79" t="s">
        <v>12</v>
      </c>
      <c r="B29" s="170" t="s">
        <v>310</v>
      </c>
      <c r="C29" s="80"/>
      <c r="D29" s="80"/>
      <c r="E29" s="80"/>
      <c r="F29" s="80"/>
      <c r="G29" s="69"/>
      <c r="H29" s="69"/>
    </row>
    <row r="30" spans="1:8">
      <c r="A30" s="79" t="s">
        <v>12</v>
      </c>
      <c r="B30" s="170" t="s">
        <v>311</v>
      </c>
      <c r="C30" s="80"/>
      <c r="D30" s="80"/>
      <c r="E30" s="80"/>
      <c r="F30" s="80"/>
      <c r="G30" s="69"/>
      <c r="H30" s="69"/>
    </row>
    <row r="31" spans="1:8">
      <c r="A31" s="97">
        <f>A26+1</f>
        <v>9</v>
      </c>
      <c r="B31" s="165" t="s">
        <v>37</v>
      </c>
      <c r="C31" s="80"/>
      <c r="D31" s="80"/>
      <c r="E31" s="80"/>
      <c r="F31" s="80"/>
      <c r="G31" s="69"/>
      <c r="H31" s="69"/>
    </row>
    <row r="32" spans="1:8">
      <c r="A32" s="97">
        <f>A31+1</f>
        <v>10</v>
      </c>
      <c r="B32" s="165" t="s">
        <v>38</v>
      </c>
      <c r="C32" s="80"/>
      <c r="D32" s="80"/>
      <c r="E32" s="80">
        <v>2.5788959999999999</v>
      </c>
      <c r="F32" s="80">
        <f>E32</f>
        <v>2.5788959999999999</v>
      </c>
      <c r="G32" s="69"/>
      <c r="H32" s="69"/>
    </row>
    <row r="33" spans="1:8">
      <c r="A33" s="97">
        <f t="shared" ref="A33:A46" si="1">A32+1</f>
        <v>11</v>
      </c>
      <c r="B33" s="165" t="s">
        <v>39</v>
      </c>
      <c r="C33" s="80"/>
      <c r="D33" s="80"/>
      <c r="E33" s="80"/>
      <c r="F33" s="80"/>
      <c r="G33" s="69"/>
      <c r="H33" s="69"/>
    </row>
    <row r="34" spans="1:8" s="52" customFormat="1" ht="20.25" customHeight="1">
      <c r="A34" s="97">
        <f t="shared" si="1"/>
        <v>12</v>
      </c>
      <c r="B34" s="165" t="s">
        <v>40</v>
      </c>
      <c r="C34" s="80">
        <v>2500</v>
      </c>
      <c r="D34" s="80">
        <v>2500</v>
      </c>
      <c r="E34" s="80">
        <v>29742.813483000002</v>
      </c>
      <c r="F34" s="80">
        <v>29746.711082999998</v>
      </c>
      <c r="G34" s="72">
        <f>E34/C34*100</f>
        <v>1189.7125393200001</v>
      </c>
      <c r="H34" s="72">
        <f>F34/D34*100</f>
        <v>1189.8684433199999</v>
      </c>
    </row>
    <row r="35" spans="1:8" s="52" customFormat="1" ht="20.25" customHeight="1">
      <c r="A35" s="97">
        <f t="shared" si="1"/>
        <v>13</v>
      </c>
      <c r="B35" s="165" t="s">
        <v>41</v>
      </c>
      <c r="C35" s="80"/>
      <c r="D35" s="80"/>
      <c r="E35" s="80"/>
      <c r="F35" s="80"/>
      <c r="G35" s="69"/>
      <c r="H35" s="69"/>
    </row>
    <row r="36" spans="1:8" s="52" customFormat="1" ht="20.25" customHeight="1">
      <c r="A36" s="97">
        <f t="shared" si="1"/>
        <v>14</v>
      </c>
      <c r="B36" s="165" t="s">
        <v>42</v>
      </c>
      <c r="C36" s="80"/>
      <c r="D36" s="80"/>
      <c r="E36" s="80"/>
      <c r="F36" s="80"/>
      <c r="G36" s="69"/>
      <c r="H36" s="69"/>
    </row>
    <row r="37" spans="1:8">
      <c r="A37" s="97"/>
      <c r="B37" s="165" t="s">
        <v>29</v>
      </c>
      <c r="C37" s="80"/>
      <c r="D37" s="80"/>
      <c r="E37" s="80"/>
      <c r="F37" s="80"/>
      <c r="G37" s="69"/>
      <c r="H37" s="69"/>
    </row>
    <row r="38" spans="1:8">
      <c r="A38" s="97">
        <f>A36+1</f>
        <v>15</v>
      </c>
      <c r="B38" s="165" t="s">
        <v>43</v>
      </c>
      <c r="C38" s="80"/>
      <c r="D38" s="80"/>
      <c r="E38" s="80"/>
      <c r="F38" s="80"/>
      <c r="G38" s="69"/>
      <c r="H38" s="69"/>
    </row>
    <row r="39" spans="1:8">
      <c r="A39" s="97">
        <f t="shared" si="1"/>
        <v>16</v>
      </c>
      <c r="B39" s="165" t="s">
        <v>44</v>
      </c>
      <c r="C39" s="80">
        <f>SUM(C40:C42)</f>
        <v>3700</v>
      </c>
      <c r="D39" s="80">
        <f t="shared" ref="D39:F39" si="2">SUM(D40:D42)</f>
        <v>1800</v>
      </c>
      <c r="E39" s="80">
        <f t="shared" si="2"/>
        <v>7823.4329449999996</v>
      </c>
      <c r="F39" s="80">
        <f t="shared" si="2"/>
        <v>3523.9869530000001</v>
      </c>
      <c r="G39" s="72">
        <f>E39/C39*100</f>
        <v>211.44413364864866</v>
      </c>
      <c r="H39" s="72">
        <f>F39/D39*100</f>
        <v>195.77705294444445</v>
      </c>
    </row>
    <row r="40" spans="1:8">
      <c r="A40" s="167"/>
      <c r="B40" s="170" t="s">
        <v>287</v>
      </c>
      <c r="C40" s="171">
        <v>1800</v>
      </c>
      <c r="D40" s="171">
        <f>C40</f>
        <v>1800</v>
      </c>
      <c r="E40" s="171">
        <f>5248.843945-E41</f>
        <v>4784.1019529999994</v>
      </c>
      <c r="F40" s="171">
        <v>3096.182953</v>
      </c>
      <c r="G40" s="172"/>
      <c r="H40" s="172"/>
    </row>
    <row r="41" spans="1:8">
      <c r="A41" s="167"/>
      <c r="B41" s="170" t="s">
        <v>288</v>
      </c>
      <c r="C41" s="171">
        <v>400</v>
      </c>
      <c r="D41" s="171"/>
      <c r="E41" s="171">
        <v>464.74199199999998</v>
      </c>
      <c r="F41" s="171"/>
      <c r="G41" s="172"/>
      <c r="H41" s="172"/>
    </row>
    <row r="42" spans="1:8" s="4" customFormat="1">
      <c r="A42" s="167"/>
      <c r="B42" s="170" t="s">
        <v>289</v>
      </c>
      <c r="C42" s="171">
        <v>1500</v>
      </c>
      <c r="D42" s="171"/>
      <c r="E42" s="171">
        <v>2574.5889999999999</v>
      </c>
      <c r="F42" s="171">
        <v>427.80399999999997</v>
      </c>
      <c r="G42" s="172"/>
      <c r="H42" s="172"/>
    </row>
    <row r="43" spans="1:8">
      <c r="A43" s="97">
        <f>A39+1</f>
        <v>17</v>
      </c>
      <c r="B43" s="165" t="s">
        <v>277</v>
      </c>
      <c r="C43" s="80"/>
      <c r="D43" s="80"/>
      <c r="E43" s="80"/>
      <c r="F43" s="80"/>
      <c r="G43" s="69"/>
      <c r="H43" s="69"/>
    </row>
    <row r="44" spans="1:8">
      <c r="A44" s="97">
        <f t="shared" si="1"/>
        <v>18</v>
      </c>
      <c r="B44" s="165" t="s">
        <v>312</v>
      </c>
      <c r="C44" s="80"/>
      <c r="D44" s="80"/>
      <c r="E44" s="80"/>
      <c r="F44" s="80"/>
      <c r="G44" s="69"/>
      <c r="H44" s="69"/>
    </row>
    <row r="45" spans="1:8" ht="48">
      <c r="A45" s="97">
        <f t="shared" si="1"/>
        <v>19</v>
      </c>
      <c r="B45" s="100" t="s">
        <v>419</v>
      </c>
      <c r="C45" s="80"/>
      <c r="D45" s="80"/>
      <c r="E45" s="80"/>
      <c r="F45" s="80"/>
      <c r="G45" s="69"/>
      <c r="H45" s="69"/>
    </row>
    <row r="46" spans="1:8">
      <c r="A46" s="97">
        <f t="shared" si="1"/>
        <v>20</v>
      </c>
      <c r="B46" s="165" t="s">
        <v>313</v>
      </c>
      <c r="C46" s="80"/>
      <c r="D46" s="80"/>
      <c r="E46" s="80"/>
      <c r="F46" s="80"/>
      <c r="G46" s="69"/>
      <c r="H46" s="69"/>
    </row>
    <row r="47" spans="1:8">
      <c r="A47" s="77" t="s">
        <v>21</v>
      </c>
      <c r="B47" s="78" t="s">
        <v>314</v>
      </c>
      <c r="C47" s="164"/>
      <c r="D47" s="164"/>
      <c r="E47" s="164"/>
      <c r="F47" s="164"/>
      <c r="G47" s="69"/>
      <c r="H47" s="69"/>
    </row>
    <row r="48" spans="1:8">
      <c r="A48" s="77" t="s">
        <v>24</v>
      </c>
      <c r="B48" s="78" t="s">
        <v>315</v>
      </c>
      <c r="C48" s="164"/>
      <c r="D48" s="164"/>
      <c r="E48" s="164"/>
      <c r="F48" s="164"/>
      <c r="G48" s="69"/>
      <c r="H48" s="69"/>
    </row>
    <row r="49" spans="1:8">
      <c r="A49" s="77" t="s">
        <v>45</v>
      </c>
      <c r="B49" s="78" t="s">
        <v>281</v>
      </c>
      <c r="C49" s="164"/>
      <c r="D49" s="164"/>
      <c r="E49" s="164">
        <v>702.17600000000004</v>
      </c>
      <c r="F49" s="164">
        <v>702.17600000000004</v>
      </c>
      <c r="G49" s="69"/>
      <c r="H49" s="69"/>
    </row>
    <row r="50" spans="1:8">
      <c r="A50" s="77" t="s">
        <v>46</v>
      </c>
      <c r="B50" s="78" t="s">
        <v>316</v>
      </c>
      <c r="C50" s="164"/>
      <c r="D50" s="164"/>
      <c r="E50" s="164"/>
      <c r="F50" s="164"/>
      <c r="G50" s="69"/>
      <c r="H50" s="69"/>
    </row>
    <row r="51" spans="1:8">
      <c r="A51" s="97">
        <v>1</v>
      </c>
      <c r="B51" s="165" t="s">
        <v>317</v>
      </c>
      <c r="C51" s="80"/>
      <c r="D51" s="80"/>
      <c r="E51" s="80"/>
      <c r="F51" s="80"/>
      <c r="G51" s="69"/>
      <c r="H51" s="69"/>
    </row>
    <row r="52" spans="1:8">
      <c r="A52" s="97">
        <f>A51+1</f>
        <v>2</v>
      </c>
      <c r="B52" s="165" t="s">
        <v>318</v>
      </c>
      <c r="C52" s="80"/>
      <c r="D52" s="80"/>
      <c r="E52" s="80"/>
      <c r="F52" s="80"/>
      <c r="G52" s="69"/>
      <c r="H52" s="69"/>
    </row>
    <row r="53" spans="1:8">
      <c r="A53" s="97">
        <f>A52+1</f>
        <v>3</v>
      </c>
      <c r="B53" s="165" t="s">
        <v>319</v>
      </c>
      <c r="C53" s="80"/>
      <c r="D53" s="80"/>
      <c r="E53" s="80"/>
      <c r="F53" s="80"/>
      <c r="G53" s="69"/>
      <c r="H53" s="69"/>
    </row>
    <row r="54" spans="1:8">
      <c r="A54" s="97">
        <f>A53+1</f>
        <v>4</v>
      </c>
      <c r="B54" s="165" t="s">
        <v>320</v>
      </c>
      <c r="C54" s="80"/>
      <c r="D54" s="80"/>
      <c r="E54" s="80"/>
      <c r="F54" s="80"/>
      <c r="G54" s="69"/>
      <c r="H54" s="69"/>
    </row>
    <row r="55" spans="1:8">
      <c r="A55" s="97">
        <f>A54+1</f>
        <v>5</v>
      </c>
      <c r="B55" s="165" t="s">
        <v>321</v>
      </c>
      <c r="C55" s="80"/>
      <c r="D55" s="80"/>
      <c r="E55" s="80"/>
      <c r="F55" s="80"/>
      <c r="G55" s="69"/>
      <c r="H55" s="69"/>
    </row>
    <row r="56" spans="1:8">
      <c r="A56" s="97">
        <f>A55+1</f>
        <v>6</v>
      </c>
      <c r="B56" s="165" t="s">
        <v>322</v>
      </c>
      <c r="C56" s="80"/>
      <c r="D56" s="80"/>
      <c r="E56" s="80"/>
      <c r="F56" s="80"/>
      <c r="G56" s="69"/>
      <c r="H56" s="69"/>
    </row>
    <row r="57" spans="1:8">
      <c r="A57" s="77" t="s">
        <v>45</v>
      </c>
      <c r="B57" s="78" t="s">
        <v>290</v>
      </c>
      <c r="C57" s="164"/>
      <c r="D57" s="164"/>
      <c r="E57" s="164">
        <v>16153.165857</v>
      </c>
      <c r="F57" s="164">
        <v>924.23499000000004</v>
      </c>
      <c r="G57" s="69"/>
      <c r="H57" s="69"/>
    </row>
    <row r="58" spans="1:8">
      <c r="A58" s="173" t="s">
        <v>6</v>
      </c>
      <c r="B58" s="174" t="s">
        <v>323</v>
      </c>
      <c r="C58" s="80"/>
      <c r="D58" s="80"/>
      <c r="E58" s="80"/>
      <c r="F58" s="80"/>
      <c r="G58" s="69"/>
      <c r="H58" s="69"/>
    </row>
    <row r="59" spans="1:8">
      <c r="A59" s="173" t="s">
        <v>47</v>
      </c>
      <c r="B59" s="174" t="s">
        <v>48</v>
      </c>
      <c r="C59" s="164">
        <v>86478</v>
      </c>
      <c r="D59" s="164">
        <f>C59</f>
        <v>86478</v>
      </c>
      <c r="E59" s="164">
        <v>79467.575725000002</v>
      </c>
      <c r="F59" s="164">
        <f>E59</f>
        <v>79467.575725000002</v>
      </c>
      <c r="G59" s="69">
        <f>E59/C59*100</f>
        <v>91.893401472050698</v>
      </c>
      <c r="H59" s="69">
        <f>F59/D59*100</f>
        <v>91.893401472050698</v>
      </c>
    </row>
    <row r="60" spans="1:8" ht="31.5">
      <c r="A60" s="173" t="s">
        <v>324</v>
      </c>
      <c r="B60" s="175" t="s">
        <v>49</v>
      </c>
      <c r="C60" s="164">
        <v>93318.819266000006</v>
      </c>
      <c r="D60" s="164">
        <f>C60</f>
        <v>93318.819266000006</v>
      </c>
      <c r="E60" s="164">
        <f>C60</f>
        <v>93318.819266000006</v>
      </c>
      <c r="F60" s="164">
        <f>D60</f>
        <v>93318.819266000006</v>
      </c>
      <c r="G60" s="69">
        <f>E60/C60*100</f>
        <v>100</v>
      </c>
      <c r="H60" s="69">
        <f>F60/D60*100</f>
        <v>100</v>
      </c>
    </row>
  </sheetData>
  <mergeCells count="10">
    <mergeCell ref="C5:D5"/>
    <mergeCell ref="E5:F5"/>
    <mergeCell ref="G5:H5"/>
    <mergeCell ref="G1:H1"/>
    <mergeCell ref="A2:H2"/>
    <mergeCell ref="A3:H3"/>
    <mergeCell ref="G4:H4"/>
    <mergeCell ref="B5:B6"/>
    <mergeCell ref="A5:A6"/>
    <mergeCell ref="A1:B1"/>
  </mergeCells>
  <printOptions horizontalCentered="1"/>
  <pageMargins left="0.24" right="0.16" top="0.3" bottom="0.69" header="0.2" footer="0.3"/>
  <pageSetup paperSize="9" scale="95" orientation="landscape" verticalDpi="0" r:id="rId1"/>
  <headerFoot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B11" sqref="B11"/>
    </sheetView>
  </sheetViews>
  <sheetFormatPr defaultColWidth="9.140625" defaultRowHeight="15.75"/>
  <cols>
    <col min="1" max="1" width="6.42578125" style="10" customWidth="1"/>
    <col min="2" max="2" width="58.42578125" style="10" customWidth="1"/>
    <col min="3" max="3" width="13.5703125" style="10" customWidth="1"/>
    <col min="4" max="4" width="13.28515625" style="10" bestFit="1" customWidth="1"/>
    <col min="5" max="5" width="10.85546875" style="10" customWidth="1"/>
    <col min="6" max="6" width="12.7109375" style="10" customWidth="1"/>
    <col min="7" max="7" width="14" style="10" bestFit="1" customWidth="1"/>
    <col min="8" max="8" width="13.28515625" style="10" bestFit="1" customWidth="1"/>
    <col min="9" max="11" width="10.85546875" style="10" bestFit="1" customWidth="1"/>
    <col min="12" max="12" width="9.140625" style="10"/>
    <col min="13" max="13" width="9.7109375" style="10" bestFit="1" customWidth="1"/>
    <col min="14" max="16384" width="9.140625" style="10"/>
  </cols>
  <sheetData>
    <row r="1" spans="1:13" ht="18.75">
      <c r="A1" s="117"/>
      <c r="B1" s="117"/>
      <c r="C1" s="8"/>
      <c r="D1" s="9"/>
      <c r="E1" s="8"/>
      <c r="F1" s="9"/>
      <c r="G1" s="9"/>
      <c r="H1" s="8"/>
      <c r="I1" s="103" t="s">
        <v>102</v>
      </c>
      <c r="J1" s="103"/>
      <c r="K1" s="103"/>
    </row>
    <row r="2" spans="1:13" ht="20.25" customHeight="1">
      <c r="A2" s="110" t="s">
        <v>84</v>
      </c>
      <c r="B2" s="110"/>
      <c r="C2" s="110"/>
      <c r="D2" s="110"/>
      <c r="E2" s="110"/>
      <c r="F2" s="110"/>
      <c r="G2" s="110"/>
      <c r="H2" s="110"/>
      <c r="I2" s="110"/>
      <c r="J2" s="110"/>
      <c r="K2" s="110"/>
    </row>
    <row r="3" spans="1:13" ht="18.75">
      <c r="A3" s="110" t="s">
        <v>347</v>
      </c>
      <c r="B3" s="110"/>
      <c r="C3" s="110"/>
      <c r="D3" s="110"/>
      <c r="E3" s="110"/>
      <c r="F3" s="110"/>
      <c r="G3" s="110"/>
      <c r="H3" s="110"/>
      <c r="I3" s="110"/>
      <c r="J3" s="110"/>
      <c r="K3" s="110"/>
    </row>
    <row r="4" spans="1:13" ht="18.75">
      <c r="A4" s="111" t="str">
        <f>'BIEU 96'!A2:E2</f>
        <v>(Đính kèm Quyết định số:          /QĐ-UBND ngày       /7/2023 của UBND huyện Phụng Hiệp)</v>
      </c>
      <c r="B4" s="111"/>
      <c r="C4" s="111"/>
      <c r="D4" s="111"/>
      <c r="E4" s="111"/>
      <c r="F4" s="111"/>
      <c r="G4" s="111"/>
      <c r="H4" s="111"/>
      <c r="I4" s="111"/>
      <c r="J4" s="111"/>
      <c r="K4" s="111"/>
    </row>
    <row r="5" spans="1:13" ht="18.75">
      <c r="A5" s="11"/>
      <c r="B5" s="11"/>
      <c r="C5" s="12"/>
      <c r="D5" s="12"/>
      <c r="E5" s="12"/>
      <c r="F5" s="112" t="s">
        <v>25</v>
      </c>
      <c r="G5" s="112"/>
      <c r="H5" s="112"/>
      <c r="I5" s="112"/>
      <c r="J5" s="112"/>
      <c r="K5" s="112"/>
    </row>
    <row r="6" spans="1:13" s="13" customFormat="1" ht="18.75">
      <c r="A6" s="109" t="s">
        <v>0</v>
      </c>
      <c r="B6" s="109" t="s">
        <v>85</v>
      </c>
      <c r="C6" s="176" t="s">
        <v>61</v>
      </c>
      <c r="D6" s="109" t="s">
        <v>62</v>
      </c>
      <c r="E6" s="109"/>
      <c r="F6" s="176" t="s">
        <v>2</v>
      </c>
      <c r="G6" s="109" t="s">
        <v>62</v>
      </c>
      <c r="H6" s="109"/>
      <c r="I6" s="109" t="s">
        <v>3</v>
      </c>
      <c r="J6" s="109"/>
      <c r="K6" s="109"/>
    </row>
    <row r="7" spans="1:13" s="13" customFormat="1" ht="75">
      <c r="A7" s="109"/>
      <c r="B7" s="109"/>
      <c r="C7" s="176"/>
      <c r="D7" s="177" t="s">
        <v>63</v>
      </c>
      <c r="E7" s="177" t="s">
        <v>64</v>
      </c>
      <c r="F7" s="176"/>
      <c r="G7" s="177" t="s">
        <v>63</v>
      </c>
      <c r="H7" s="177" t="s">
        <v>64</v>
      </c>
      <c r="I7" s="177" t="s">
        <v>270</v>
      </c>
      <c r="J7" s="177" t="s">
        <v>63</v>
      </c>
      <c r="K7" s="177" t="s">
        <v>65</v>
      </c>
    </row>
    <row r="8" spans="1:13" s="196" customFormat="1" ht="15">
      <c r="A8" s="195" t="s">
        <v>5</v>
      </c>
      <c r="B8" s="195" t="s">
        <v>6</v>
      </c>
      <c r="C8" s="195" t="s">
        <v>66</v>
      </c>
      <c r="D8" s="195">
        <v>2</v>
      </c>
      <c r="E8" s="195">
        <f>D8+1</f>
        <v>3</v>
      </c>
      <c r="F8" s="195" t="s">
        <v>67</v>
      </c>
      <c r="G8" s="195">
        <v>5</v>
      </c>
      <c r="H8" s="195">
        <f>G8+1</f>
        <v>6</v>
      </c>
      <c r="I8" s="195" t="s">
        <v>68</v>
      </c>
      <c r="J8" s="195" t="s">
        <v>69</v>
      </c>
      <c r="K8" s="195" t="s">
        <v>70</v>
      </c>
    </row>
    <row r="9" spans="1:13" s="12" customFormat="1" ht="18.75">
      <c r="A9" s="54"/>
      <c r="B9" s="55" t="s">
        <v>348</v>
      </c>
      <c r="C9" s="85">
        <f t="shared" ref="C9:H9" si="0">C10+C31+C36+C37</f>
        <v>887848</v>
      </c>
      <c r="D9" s="85">
        <f>D10+D31+D36+D37</f>
        <v>781789.02790899994</v>
      </c>
      <c r="E9" s="85">
        <f t="shared" si="0"/>
        <v>106058.972091</v>
      </c>
      <c r="F9" s="85">
        <f t="shared" si="0"/>
        <v>1105241.596625</v>
      </c>
      <c r="G9" s="85">
        <f t="shared" si="0"/>
        <v>980581.64761500002</v>
      </c>
      <c r="H9" s="85">
        <f t="shared" si="0"/>
        <v>124659.94901</v>
      </c>
      <c r="I9" s="87">
        <f t="shared" ref="I9:K10" si="1">F9/C9*100</f>
        <v>124.4854520847037</v>
      </c>
      <c r="J9" s="87">
        <f t="shared" si="1"/>
        <v>125.42791118950565</v>
      </c>
      <c r="K9" s="87">
        <f t="shared" si="1"/>
        <v>117.53833414776085</v>
      </c>
    </row>
    <row r="10" spans="1:13" s="12" customFormat="1" ht="18.75">
      <c r="A10" s="54" t="s">
        <v>5</v>
      </c>
      <c r="B10" s="55" t="s">
        <v>349</v>
      </c>
      <c r="C10" s="85">
        <f t="shared" ref="C10:F10" si="2">C11+C22+C26+C27+C28+C29+C30</f>
        <v>887848</v>
      </c>
      <c r="D10" s="85">
        <f t="shared" si="2"/>
        <v>781789.02790899994</v>
      </c>
      <c r="E10" s="85">
        <f t="shared" si="2"/>
        <v>106058.972091</v>
      </c>
      <c r="F10" s="85">
        <f t="shared" si="2"/>
        <v>867317.367661</v>
      </c>
      <c r="G10" s="85">
        <f>G11+G22+G26+G27+G28+G29+G30</f>
        <v>763934.33554600005</v>
      </c>
      <c r="H10" s="85">
        <f>H11+H22+H26+H27+H28+H29+H30</f>
        <v>103383.03211499999</v>
      </c>
      <c r="I10" s="87">
        <f t="shared" si="1"/>
        <v>97.687596036821617</v>
      </c>
      <c r="J10" s="87">
        <f t="shared" si="1"/>
        <v>97.716175115586537</v>
      </c>
      <c r="K10" s="87">
        <f t="shared" si="1"/>
        <v>97.476932009388122</v>
      </c>
    </row>
    <row r="11" spans="1:13" s="12" customFormat="1" ht="18.75">
      <c r="A11" s="54" t="s">
        <v>16</v>
      </c>
      <c r="B11" s="55" t="s">
        <v>71</v>
      </c>
      <c r="C11" s="85">
        <f t="shared" ref="C11:H11" si="3">C12+C20+C21</f>
        <v>158516</v>
      </c>
      <c r="D11" s="85">
        <f>D12+D20+D21</f>
        <v>158516</v>
      </c>
      <c r="E11" s="85">
        <f t="shared" si="3"/>
        <v>0</v>
      </c>
      <c r="F11" s="85">
        <f t="shared" si="3"/>
        <v>133994.39470400001</v>
      </c>
      <c r="G11" s="85">
        <f t="shared" si="3"/>
        <v>133994.39470400001</v>
      </c>
      <c r="H11" s="85">
        <f t="shared" si="3"/>
        <v>0</v>
      </c>
      <c r="I11" s="87">
        <f>F11/C11*100</f>
        <v>84.530517237376671</v>
      </c>
      <c r="J11" s="87">
        <f>G11/D11*100</f>
        <v>84.530517237376671</v>
      </c>
      <c r="K11" s="87"/>
    </row>
    <row r="12" spans="1:13" s="12" customFormat="1" ht="18.75">
      <c r="A12" s="56">
        <v>1</v>
      </c>
      <c r="B12" s="57" t="s">
        <v>72</v>
      </c>
      <c r="C12" s="58">
        <f t="shared" ref="C12:C19" si="4">D12+E12</f>
        <v>158516</v>
      </c>
      <c r="D12" s="58">
        <f>'[1]Bieu 51'!C12</f>
        <v>158516</v>
      </c>
      <c r="E12" s="58"/>
      <c r="F12" s="58">
        <f>G12+H12</f>
        <v>132494.39470400001</v>
      </c>
      <c r="G12" s="58">
        <f>'[1]Bieu 51'!D12</f>
        <v>132494.39470400001</v>
      </c>
      <c r="H12" s="58"/>
      <c r="I12" s="90">
        <f>F12/C12*100</f>
        <v>83.584240520830704</v>
      </c>
      <c r="J12" s="90">
        <f>G12/D12*100</f>
        <v>83.584240520830704</v>
      </c>
      <c r="K12" s="90"/>
      <c r="M12" s="25"/>
    </row>
    <row r="13" spans="1:13" s="16" customFormat="1" ht="18.75">
      <c r="A13" s="56" t="s">
        <v>12</v>
      </c>
      <c r="B13" s="57" t="s">
        <v>73</v>
      </c>
      <c r="C13" s="90">
        <f t="shared" si="4"/>
        <v>0</v>
      </c>
      <c r="D13" s="90">
        <f>'[1]Bieu 51'!C13</f>
        <v>0</v>
      </c>
      <c r="E13" s="58"/>
      <c r="F13" s="90"/>
      <c r="G13" s="90">
        <f>'[1]Bieu 51'!D13</f>
        <v>0</v>
      </c>
      <c r="H13" s="58"/>
      <c r="I13" s="90"/>
      <c r="J13" s="90"/>
      <c r="K13" s="90"/>
    </row>
    <row r="14" spans="1:13" s="16" customFormat="1" ht="18.75">
      <c r="A14" s="56"/>
      <c r="B14" s="57" t="s">
        <v>74</v>
      </c>
      <c r="C14" s="90">
        <f t="shared" si="4"/>
        <v>0</v>
      </c>
      <c r="D14" s="90"/>
      <c r="E14" s="178"/>
      <c r="F14" s="179"/>
      <c r="G14" s="179"/>
      <c r="H14" s="178"/>
      <c r="I14" s="90"/>
      <c r="J14" s="90"/>
      <c r="K14" s="90"/>
    </row>
    <row r="15" spans="1:13" s="16" customFormat="1" ht="18.75">
      <c r="A15" s="61" t="s">
        <v>12</v>
      </c>
      <c r="B15" s="57" t="s">
        <v>276</v>
      </c>
      <c r="C15" s="90">
        <f t="shared" si="4"/>
        <v>0</v>
      </c>
      <c r="D15" s="90">
        <f>'[1]Bieu 51'!C17</f>
        <v>0</v>
      </c>
      <c r="E15" s="58"/>
      <c r="F15" s="89">
        <f>G15+H15</f>
        <v>17798.326889</v>
      </c>
      <c r="G15" s="89">
        <f>'[1]Bieu 51'!D17</f>
        <v>17798.326889</v>
      </c>
      <c r="H15" s="58"/>
      <c r="I15" s="90"/>
      <c r="J15" s="90"/>
      <c r="K15" s="90"/>
    </row>
    <row r="16" spans="1:13" s="12" customFormat="1" ht="18.75">
      <c r="A16" s="61" t="s">
        <v>12</v>
      </c>
      <c r="B16" s="57" t="s">
        <v>75</v>
      </c>
      <c r="C16" s="90">
        <f t="shared" si="4"/>
        <v>0</v>
      </c>
      <c r="D16" s="90"/>
      <c r="E16" s="58"/>
      <c r="F16" s="89"/>
      <c r="G16" s="89"/>
      <c r="H16" s="58"/>
      <c r="I16" s="90"/>
      <c r="J16" s="90"/>
      <c r="K16" s="90"/>
    </row>
    <row r="17" spans="1:11" s="16" customFormat="1" ht="18.75">
      <c r="A17" s="56"/>
      <c r="B17" s="57" t="s">
        <v>76</v>
      </c>
      <c r="C17" s="90">
        <f t="shared" si="4"/>
        <v>0</v>
      </c>
      <c r="D17" s="90"/>
      <c r="E17" s="58"/>
      <c r="F17" s="90"/>
      <c r="G17" s="90"/>
      <c r="H17" s="58"/>
      <c r="I17" s="90"/>
      <c r="J17" s="90"/>
      <c r="K17" s="90"/>
    </row>
    <row r="18" spans="1:11" s="16" customFormat="1" ht="18.75">
      <c r="A18" s="61" t="s">
        <v>12</v>
      </c>
      <c r="B18" s="57" t="s">
        <v>77</v>
      </c>
      <c r="C18" s="90">
        <f>D18+E18</f>
        <v>0</v>
      </c>
      <c r="D18" s="90"/>
      <c r="E18" s="58"/>
      <c r="F18" s="90"/>
      <c r="G18" s="90"/>
      <c r="H18" s="58"/>
      <c r="I18" s="90"/>
      <c r="J18" s="90"/>
      <c r="K18" s="90"/>
    </row>
    <row r="19" spans="1:11" s="16" customFormat="1" ht="18.75">
      <c r="A19" s="61" t="s">
        <v>12</v>
      </c>
      <c r="B19" s="57" t="s">
        <v>78</v>
      </c>
      <c r="C19" s="90">
        <f t="shared" si="4"/>
        <v>0</v>
      </c>
      <c r="D19" s="90"/>
      <c r="E19" s="178"/>
      <c r="F19" s="179"/>
      <c r="G19" s="179"/>
      <c r="H19" s="178"/>
      <c r="I19" s="90"/>
      <c r="J19" s="90"/>
      <c r="K19" s="90"/>
    </row>
    <row r="20" spans="1:11" s="12" customFormat="1" ht="75">
      <c r="A20" s="180">
        <v>2</v>
      </c>
      <c r="B20" s="181" t="s">
        <v>79</v>
      </c>
      <c r="C20" s="90"/>
      <c r="D20" s="90"/>
      <c r="E20" s="178"/>
      <c r="F20" s="90">
        <f>G20+H20</f>
        <v>0</v>
      </c>
      <c r="G20" s="90"/>
      <c r="H20" s="178"/>
      <c r="I20" s="90"/>
      <c r="J20" s="90"/>
      <c r="K20" s="90"/>
    </row>
    <row r="21" spans="1:11" s="12" customFormat="1" ht="18.75">
      <c r="A21" s="56">
        <v>3</v>
      </c>
      <c r="B21" s="57" t="s">
        <v>350</v>
      </c>
      <c r="C21" s="58"/>
      <c r="D21" s="58"/>
      <c r="E21" s="178"/>
      <c r="F21" s="58">
        <f>G21+H21</f>
        <v>1500</v>
      </c>
      <c r="G21" s="58">
        <v>1500</v>
      </c>
      <c r="H21" s="58"/>
      <c r="I21" s="90"/>
      <c r="J21" s="90"/>
      <c r="K21" s="90"/>
    </row>
    <row r="22" spans="1:11" s="17" customFormat="1" ht="18.75">
      <c r="A22" s="54" t="s">
        <v>21</v>
      </c>
      <c r="B22" s="55" t="s">
        <v>18</v>
      </c>
      <c r="C22" s="85">
        <f>D22+E22</f>
        <v>630618</v>
      </c>
      <c r="D22" s="85">
        <f>725537-D29-D27-E10</f>
        <v>526814.02790899994</v>
      </c>
      <c r="E22" s="85">
        <f>'[1]Bieu 49'!C38-E29</f>
        <v>103803.972091</v>
      </c>
      <c r="F22" s="85">
        <f>G22+H22</f>
        <v>640962.533207</v>
      </c>
      <c r="G22" s="85">
        <v>537579.50109200005</v>
      </c>
      <c r="H22" s="85">
        <v>103383.03211499999</v>
      </c>
      <c r="I22" s="87">
        <f>F22/C22*100</f>
        <v>101.64038026301183</v>
      </c>
      <c r="J22" s="87">
        <f>G22/D22*100</f>
        <v>102.04350541418378</v>
      </c>
      <c r="K22" s="87">
        <f>H22/E22*100</f>
        <v>99.594485675720591</v>
      </c>
    </row>
    <row r="23" spans="1:11" s="12" customFormat="1" ht="18.75">
      <c r="A23" s="54"/>
      <c r="B23" s="57" t="s">
        <v>80</v>
      </c>
      <c r="C23" s="58"/>
      <c r="D23" s="89"/>
      <c r="E23" s="182"/>
      <c r="F23" s="182"/>
      <c r="G23" s="182"/>
      <c r="H23" s="182"/>
      <c r="I23" s="90"/>
      <c r="J23" s="90"/>
      <c r="K23" s="90"/>
    </row>
    <row r="24" spans="1:11" s="12" customFormat="1" ht="18.75">
      <c r="A24" s="56">
        <v>1</v>
      </c>
      <c r="B24" s="57" t="s">
        <v>272</v>
      </c>
      <c r="C24" s="58">
        <f t="shared" ref="C24:C29" si="5">D24+E24</f>
        <v>300072</v>
      </c>
      <c r="D24" s="89">
        <f>'[1]Bieu 51'!C32</f>
        <v>300072</v>
      </c>
      <c r="E24" s="89"/>
      <c r="F24" s="89">
        <f>G24+H24</f>
        <v>287106.86282800004</v>
      </c>
      <c r="G24" s="89">
        <f>'[1]Bieu 51'!D32</f>
        <v>287106.86282800004</v>
      </c>
      <c r="H24" s="89"/>
      <c r="I24" s="90">
        <f>F24/C24*100</f>
        <v>95.679324571436197</v>
      </c>
      <c r="J24" s="90">
        <f>G24/D24*100</f>
        <v>95.679324571436197</v>
      </c>
      <c r="K24" s="90"/>
    </row>
    <row r="25" spans="1:11" s="12" customFormat="1" ht="18.75">
      <c r="A25" s="56">
        <f>A24+1</f>
        <v>2</v>
      </c>
      <c r="B25" s="57" t="s">
        <v>81</v>
      </c>
      <c r="C25" s="58">
        <f t="shared" si="5"/>
        <v>560</v>
      </c>
      <c r="D25" s="89">
        <f>'[1]Bieu 51'!C33</f>
        <v>560</v>
      </c>
      <c r="E25" s="89"/>
      <c r="F25" s="89">
        <f>G25+H25</f>
        <v>268.92399999999998</v>
      </c>
      <c r="G25" s="89">
        <f>'[1]Bieu 51'!D33</f>
        <v>268.92399999999998</v>
      </c>
      <c r="H25" s="89"/>
      <c r="I25" s="90">
        <f>F25/C25*100</f>
        <v>48.022142857142853</v>
      </c>
      <c r="J25" s="90">
        <f>G25/D25*100</f>
        <v>48.022142857142853</v>
      </c>
      <c r="K25" s="90"/>
    </row>
    <row r="26" spans="1:11" s="18" customFormat="1" ht="18.75">
      <c r="A26" s="54" t="s">
        <v>24</v>
      </c>
      <c r="B26" s="55" t="s">
        <v>351</v>
      </c>
      <c r="C26" s="183">
        <f t="shared" si="5"/>
        <v>0</v>
      </c>
      <c r="D26" s="184"/>
      <c r="E26" s="182"/>
      <c r="F26" s="182"/>
      <c r="G26" s="182"/>
      <c r="H26" s="182"/>
      <c r="I26" s="90"/>
      <c r="J26" s="90"/>
      <c r="K26" s="87"/>
    </row>
    <row r="27" spans="1:11" s="18" customFormat="1" ht="18.75">
      <c r="A27" s="54" t="s">
        <v>45</v>
      </c>
      <c r="B27" s="55" t="s">
        <v>261</v>
      </c>
      <c r="C27" s="185">
        <f t="shared" si="5"/>
        <v>87228</v>
      </c>
      <c r="D27" s="186">
        <f>'[1]Bieu 49'!C21</f>
        <v>87228</v>
      </c>
      <c r="E27" s="182"/>
      <c r="F27" s="88">
        <f>G27+H27</f>
        <v>92360.439750000005</v>
      </c>
      <c r="G27" s="88">
        <f>'[1]Bieu 49'!D21</f>
        <v>92360.439750000005</v>
      </c>
      <c r="H27" s="88"/>
      <c r="I27" s="87">
        <f t="shared" ref="I27:J28" si="6">F27/C27*100</f>
        <v>105.88393606410787</v>
      </c>
      <c r="J27" s="87">
        <f t="shared" si="6"/>
        <v>105.88393606410787</v>
      </c>
      <c r="K27" s="87"/>
    </row>
    <row r="28" spans="1:11" s="18" customFormat="1" ht="18.75">
      <c r="A28" s="54" t="s">
        <v>46</v>
      </c>
      <c r="B28" s="55" t="s">
        <v>56</v>
      </c>
      <c r="C28" s="187">
        <f t="shared" si="5"/>
        <v>3795</v>
      </c>
      <c r="D28" s="188">
        <f>'[1]Bieu 51'!C36</f>
        <v>3795</v>
      </c>
      <c r="E28" s="182"/>
      <c r="F28" s="182"/>
      <c r="G28" s="182"/>
      <c r="H28" s="182"/>
      <c r="I28" s="87">
        <f t="shared" si="6"/>
        <v>0</v>
      </c>
      <c r="J28" s="87">
        <f t="shared" si="6"/>
        <v>0</v>
      </c>
      <c r="K28" s="87"/>
    </row>
    <row r="29" spans="1:11" s="18" customFormat="1" ht="18.75">
      <c r="A29" s="54" t="s">
        <v>54</v>
      </c>
      <c r="B29" s="55" t="s">
        <v>331</v>
      </c>
      <c r="C29" s="187">
        <f t="shared" si="5"/>
        <v>7691</v>
      </c>
      <c r="D29" s="188">
        <v>5436</v>
      </c>
      <c r="E29" s="153">
        <v>2255</v>
      </c>
      <c r="F29" s="189"/>
      <c r="G29" s="189"/>
      <c r="H29" s="189"/>
      <c r="I29" s="190"/>
      <c r="J29" s="190"/>
      <c r="K29" s="190"/>
    </row>
    <row r="30" spans="1:11" s="19" customFormat="1" ht="19.5">
      <c r="A30" s="54" t="s">
        <v>291</v>
      </c>
      <c r="B30" s="55" t="s">
        <v>286</v>
      </c>
      <c r="C30" s="187"/>
      <c r="D30" s="188"/>
      <c r="E30" s="182"/>
      <c r="F30" s="88">
        <f>G30+H30</f>
        <v>0</v>
      </c>
      <c r="G30" s="88"/>
      <c r="H30" s="88"/>
      <c r="I30" s="87"/>
      <c r="J30" s="87"/>
      <c r="K30" s="87"/>
    </row>
    <row r="31" spans="1:11" ht="18.75">
      <c r="A31" s="54" t="s">
        <v>6</v>
      </c>
      <c r="B31" s="191" t="s">
        <v>273</v>
      </c>
      <c r="C31" s="192"/>
      <c r="D31" s="85"/>
      <c r="E31" s="178"/>
      <c r="F31" s="178"/>
      <c r="G31" s="178"/>
      <c r="H31" s="178"/>
      <c r="I31" s="87"/>
      <c r="J31" s="87"/>
      <c r="K31" s="87"/>
    </row>
    <row r="32" spans="1:11" ht="18.75">
      <c r="A32" s="54" t="s">
        <v>16</v>
      </c>
      <c r="B32" s="55" t="s">
        <v>352</v>
      </c>
      <c r="C32" s="193"/>
      <c r="D32" s="193"/>
      <c r="E32" s="178"/>
      <c r="F32" s="178"/>
      <c r="G32" s="178"/>
      <c r="H32" s="178"/>
      <c r="I32" s="90"/>
      <c r="J32" s="90"/>
      <c r="K32" s="90"/>
    </row>
    <row r="33" spans="1:11" ht="18.75">
      <c r="A33" s="56"/>
      <c r="B33" s="57" t="s">
        <v>353</v>
      </c>
      <c r="C33" s="193"/>
      <c r="D33" s="193"/>
      <c r="E33" s="178"/>
      <c r="F33" s="178"/>
      <c r="G33" s="178"/>
      <c r="H33" s="178"/>
      <c r="I33" s="90"/>
      <c r="J33" s="90"/>
      <c r="K33" s="90"/>
    </row>
    <row r="34" spans="1:11" ht="18.75">
      <c r="A34" s="54" t="s">
        <v>21</v>
      </c>
      <c r="B34" s="55" t="s">
        <v>354</v>
      </c>
      <c r="C34" s="193"/>
      <c r="D34" s="193"/>
      <c r="E34" s="178"/>
      <c r="F34" s="178"/>
      <c r="G34" s="178"/>
      <c r="H34" s="178"/>
      <c r="I34" s="90"/>
      <c r="J34" s="90"/>
      <c r="K34" s="90"/>
    </row>
    <row r="35" spans="1:11" s="12" customFormat="1" ht="18.75">
      <c r="A35" s="54"/>
      <c r="B35" s="57" t="s">
        <v>82</v>
      </c>
      <c r="C35" s="193"/>
      <c r="D35" s="193"/>
      <c r="E35" s="178"/>
      <c r="F35" s="178"/>
      <c r="G35" s="178"/>
      <c r="H35" s="178"/>
      <c r="I35" s="90"/>
      <c r="J35" s="90"/>
      <c r="K35" s="90"/>
    </row>
    <row r="36" spans="1:11" s="12" customFormat="1" ht="18.75">
      <c r="A36" s="54" t="s">
        <v>47</v>
      </c>
      <c r="B36" s="55" t="s">
        <v>274</v>
      </c>
      <c r="C36" s="58"/>
      <c r="D36" s="58"/>
      <c r="E36" s="178"/>
      <c r="F36" s="194">
        <f>SUM(G36:H36)</f>
        <v>221771.06310699999</v>
      </c>
      <c r="G36" s="194">
        <f>'[1]Bieu 49'!D24</f>
        <v>201418.38120199999</v>
      </c>
      <c r="H36" s="194">
        <f>'[1]Bieu 49'!D43</f>
        <v>20352.681905000001</v>
      </c>
      <c r="I36" s="90"/>
      <c r="J36" s="90"/>
      <c r="K36" s="90"/>
    </row>
    <row r="37" spans="1:11" ht="18.75">
      <c r="A37" s="54" t="s">
        <v>83</v>
      </c>
      <c r="B37" s="55" t="s">
        <v>275</v>
      </c>
      <c r="C37" s="58"/>
      <c r="D37" s="58"/>
      <c r="E37" s="178"/>
      <c r="F37" s="85">
        <f>SUM(G37:H37)</f>
        <v>16153.165857</v>
      </c>
      <c r="G37" s="88">
        <f>'[1]Bieu 49'!D25</f>
        <v>15228.930866999999</v>
      </c>
      <c r="H37" s="88">
        <f>'[1]Bieu 49'!D44</f>
        <v>924.23499000000004</v>
      </c>
      <c r="I37" s="90"/>
      <c r="J37" s="90"/>
      <c r="K37" s="90"/>
    </row>
    <row r="38" spans="1:11">
      <c r="A38" s="20"/>
      <c r="B38" s="20"/>
    </row>
    <row r="39" spans="1:11" ht="18.75">
      <c r="A39" s="16"/>
      <c r="B39" s="21"/>
    </row>
  </sheetData>
  <mergeCells count="13">
    <mergeCell ref="G6:H6"/>
    <mergeCell ref="I6:K6"/>
    <mergeCell ref="A2:K2"/>
    <mergeCell ref="A3:K3"/>
    <mergeCell ref="I1:K1"/>
    <mergeCell ref="A4:K4"/>
    <mergeCell ref="F5:K5"/>
    <mergeCell ref="A6:A7"/>
    <mergeCell ref="B6:B7"/>
    <mergeCell ref="C6:C7"/>
    <mergeCell ref="D6:E6"/>
    <mergeCell ref="F6:F7"/>
    <mergeCell ref="A1:B1"/>
  </mergeCells>
  <printOptions horizontalCentered="1"/>
  <pageMargins left="0.24" right="0.17" top="0.33" bottom="0.71" header="0.2" footer="0.3"/>
  <pageSetup paperSize="9" scale="80" orientation="landscape" verticalDpi="0" r:id="rId1"/>
  <headerFooter>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zoomScale="115" zoomScaleNormal="115" workbookViewId="0">
      <selection activeCell="B10" sqref="B10"/>
    </sheetView>
  </sheetViews>
  <sheetFormatPr defaultColWidth="9.140625" defaultRowHeight="15.75"/>
  <cols>
    <col min="1" max="1" width="7.140625" style="10" customWidth="1"/>
    <col min="2" max="2" width="49.42578125" style="10" customWidth="1"/>
    <col min="3" max="3" width="14.5703125" style="10" customWidth="1"/>
    <col min="4" max="4" width="15.42578125" style="10" customWidth="1"/>
    <col min="5" max="5" width="15.42578125" style="22" customWidth="1"/>
    <col min="6" max="6" width="12.28515625" style="10" bestFit="1" customWidth="1"/>
    <col min="7" max="16384" width="9.140625" style="10"/>
  </cols>
  <sheetData>
    <row r="1" spans="1:7" ht="18.75">
      <c r="A1" s="117"/>
      <c r="B1" s="117"/>
      <c r="C1" s="8"/>
      <c r="D1" s="119" t="s">
        <v>259</v>
      </c>
      <c r="E1" s="119"/>
      <c r="F1" s="1"/>
    </row>
    <row r="2" spans="1:7" ht="18.75">
      <c r="A2" s="110" t="s">
        <v>355</v>
      </c>
      <c r="B2" s="110"/>
      <c r="C2" s="110"/>
      <c r="D2" s="110"/>
      <c r="E2" s="110"/>
    </row>
    <row r="3" spans="1:7">
      <c r="A3" s="120" t="str">
        <f>'BIEU 96'!A2:E2</f>
        <v>(Đính kèm Quyết định số:          /QĐ-UBND ngày       /7/2023 của UBND huyện Phụng Hiệp)</v>
      </c>
      <c r="B3" s="120"/>
      <c r="C3" s="120"/>
      <c r="D3" s="120"/>
      <c r="E3" s="120"/>
    </row>
    <row r="4" spans="1:7" ht="18.75">
      <c r="A4" s="11"/>
      <c r="B4" s="11"/>
      <c r="C4" s="12"/>
      <c r="D4" s="121" t="s">
        <v>25</v>
      </c>
      <c r="E4" s="121"/>
    </row>
    <row r="5" spans="1:7" s="13" customFormat="1" ht="16.5">
      <c r="A5" s="109" t="s">
        <v>0</v>
      </c>
      <c r="B5" s="109" t="s">
        <v>4</v>
      </c>
      <c r="C5" s="176" t="s">
        <v>1</v>
      </c>
      <c r="D5" s="176" t="s">
        <v>2</v>
      </c>
      <c r="E5" s="109" t="s">
        <v>258</v>
      </c>
    </row>
    <row r="6" spans="1:7" s="13" customFormat="1" ht="16.5">
      <c r="A6" s="109"/>
      <c r="B6" s="109"/>
      <c r="C6" s="176"/>
      <c r="D6" s="176"/>
      <c r="E6" s="109"/>
      <c r="G6" s="23"/>
    </row>
    <row r="7" spans="1:7" s="13" customFormat="1" ht="18.75" customHeight="1">
      <c r="A7" s="109"/>
      <c r="B7" s="109"/>
      <c r="C7" s="176"/>
      <c r="D7" s="176"/>
      <c r="E7" s="109"/>
    </row>
    <row r="8" spans="1:7" s="15" customFormat="1" ht="14.25">
      <c r="A8" s="14" t="s">
        <v>5</v>
      </c>
      <c r="B8" s="14" t="s">
        <v>6</v>
      </c>
      <c r="C8" s="14">
        <v>1</v>
      </c>
      <c r="D8" s="14">
        <f>C8+1</f>
        <v>2</v>
      </c>
      <c r="E8" s="14" t="s">
        <v>86</v>
      </c>
    </row>
    <row r="9" spans="1:7" s="12" customFormat="1" ht="37.5">
      <c r="A9" s="54"/>
      <c r="B9" s="63" t="s">
        <v>282</v>
      </c>
      <c r="C9" s="85">
        <f>C10+C11+C49</f>
        <v>866678</v>
      </c>
      <c r="D9" s="85">
        <f>D10+D11+D49+1</f>
        <v>980582</v>
      </c>
      <c r="E9" s="197">
        <f>D9/C9*100</f>
        <v>113.14259736603445</v>
      </c>
      <c r="F9" s="24"/>
    </row>
    <row r="10" spans="1:7" s="12" customFormat="1" ht="37.5">
      <c r="A10" s="54" t="s">
        <v>5</v>
      </c>
      <c r="B10" s="63" t="s">
        <v>283</v>
      </c>
      <c r="C10" s="85">
        <v>87228</v>
      </c>
      <c r="D10" s="85">
        <v>92360</v>
      </c>
      <c r="E10" s="197">
        <f t="shared" ref="E10:E44" si="0">D10/C10*100</f>
        <v>105.8834319255285</v>
      </c>
    </row>
    <row r="11" spans="1:7" s="12" customFormat="1" ht="37.5">
      <c r="A11" s="54" t="s">
        <v>6</v>
      </c>
      <c r="B11" s="63" t="s">
        <v>284</v>
      </c>
      <c r="C11" s="85">
        <f>C12+C30+C44+C45+C46+C47+C48</f>
        <v>765417</v>
      </c>
      <c r="D11" s="85">
        <f>D12+D30+D44+D45+D46+D47+D48</f>
        <v>686803</v>
      </c>
      <c r="E11" s="197">
        <f t="shared" si="0"/>
        <v>89.729258691667411</v>
      </c>
      <c r="F11" s="25"/>
    </row>
    <row r="12" spans="1:7" s="12" customFormat="1" ht="18.75">
      <c r="A12" s="54" t="s">
        <v>16</v>
      </c>
      <c r="B12" s="55" t="s">
        <v>19</v>
      </c>
      <c r="C12" s="85">
        <f>C13+C29+C28</f>
        <v>158516</v>
      </c>
      <c r="D12" s="85">
        <f>D13+D29+D28</f>
        <v>133994</v>
      </c>
      <c r="E12" s="197">
        <f t="shared" si="0"/>
        <v>84.530268237906583</v>
      </c>
    </row>
    <row r="13" spans="1:7" s="16" customFormat="1" ht="18.75">
      <c r="A13" s="56">
        <v>1</v>
      </c>
      <c r="B13" s="57" t="s">
        <v>72</v>
      </c>
      <c r="C13" s="58">
        <v>158516</v>
      </c>
      <c r="D13" s="58">
        <f>SUM(D15:D27)</f>
        <v>132494</v>
      </c>
      <c r="E13" s="198">
        <f t="shared" si="0"/>
        <v>83.583991521360616</v>
      </c>
      <c r="G13" s="26"/>
    </row>
    <row r="14" spans="1:7" s="16" customFormat="1" ht="18.75">
      <c r="A14" s="157"/>
      <c r="B14" s="158" t="s">
        <v>262</v>
      </c>
      <c r="C14" s="199"/>
      <c r="D14" s="199"/>
      <c r="E14" s="200"/>
    </row>
    <row r="15" spans="1:7" s="16" customFormat="1" ht="18.75">
      <c r="A15" s="56" t="s">
        <v>103</v>
      </c>
      <c r="B15" s="57" t="s">
        <v>87</v>
      </c>
      <c r="C15" s="58"/>
      <c r="D15" s="58">
        <v>17797.5</v>
      </c>
      <c r="E15" s="198"/>
    </row>
    <row r="16" spans="1:7" s="16" customFormat="1" ht="18.75">
      <c r="A16" s="56" t="s">
        <v>104</v>
      </c>
      <c r="B16" s="57" t="s">
        <v>88</v>
      </c>
      <c r="C16" s="58"/>
      <c r="D16" s="58"/>
      <c r="E16" s="198"/>
    </row>
    <row r="17" spans="1:6" s="16" customFormat="1" ht="18.75">
      <c r="A17" s="56" t="s">
        <v>105</v>
      </c>
      <c r="B17" s="201" t="s">
        <v>89</v>
      </c>
      <c r="C17" s="58"/>
      <c r="D17" s="58">
        <v>1019</v>
      </c>
      <c r="E17" s="198"/>
    </row>
    <row r="18" spans="1:6" s="27" customFormat="1" ht="18.75">
      <c r="A18" s="56" t="s">
        <v>106</v>
      </c>
      <c r="B18" s="201" t="s">
        <v>90</v>
      </c>
      <c r="C18" s="202"/>
      <c r="D18" s="202">
        <v>1626</v>
      </c>
      <c r="E18" s="203"/>
    </row>
    <row r="19" spans="1:6" s="16" customFormat="1" ht="18.75">
      <c r="A19" s="56" t="s">
        <v>107</v>
      </c>
      <c r="B19" s="201" t="s">
        <v>91</v>
      </c>
      <c r="C19" s="58"/>
      <c r="D19" s="58">
        <v>857</v>
      </c>
      <c r="E19" s="198"/>
    </row>
    <row r="20" spans="1:6" s="16" customFormat="1" ht="18.75">
      <c r="A20" s="56" t="s">
        <v>108</v>
      </c>
      <c r="B20" s="201" t="s">
        <v>92</v>
      </c>
      <c r="C20" s="58"/>
      <c r="D20" s="58">
        <v>7776</v>
      </c>
      <c r="E20" s="198"/>
    </row>
    <row r="21" spans="1:6" s="27" customFormat="1" ht="18.75">
      <c r="A21" s="56" t="s">
        <v>109</v>
      </c>
      <c r="B21" s="201" t="s">
        <v>93</v>
      </c>
      <c r="C21" s="202"/>
      <c r="D21" s="202">
        <v>0</v>
      </c>
      <c r="E21" s="203"/>
    </row>
    <row r="22" spans="1:6" s="16" customFormat="1" ht="18.75">
      <c r="A22" s="56" t="s">
        <v>110</v>
      </c>
      <c r="B22" s="201" t="s">
        <v>94</v>
      </c>
      <c r="C22" s="58"/>
      <c r="D22" s="58">
        <v>1540</v>
      </c>
      <c r="E22" s="198"/>
    </row>
    <row r="23" spans="1:6" s="16" customFormat="1" ht="18.75">
      <c r="A23" s="56" t="s">
        <v>111</v>
      </c>
      <c r="B23" s="201" t="s">
        <v>95</v>
      </c>
      <c r="C23" s="58"/>
      <c r="D23" s="58">
        <v>2923</v>
      </c>
      <c r="E23" s="198"/>
    </row>
    <row r="24" spans="1:6" s="12" customFormat="1" ht="18.75">
      <c r="A24" s="56" t="s">
        <v>112</v>
      </c>
      <c r="B24" s="201" t="s">
        <v>96</v>
      </c>
      <c r="C24" s="58"/>
      <c r="D24" s="58">
        <v>87745.5</v>
      </c>
      <c r="E24" s="198"/>
    </row>
    <row r="25" spans="1:6" s="16" customFormat="1" ht="37.5">
      <c r="A25" s="56" t="s">
        <v>113</v>
      </c>
      <c r="B25" s="201" t="s">
        <v>97</v>
      </c>
      <c r="C25" s="58"/>
      <c r="D25" s="58">
        <v>11210</v>
      </c>
      <c r="E25" s="198"/>
    </row>
    <row r="26" spans="1:6" s="12" customFormat="1" ht="18.75">
      <c r="A26" s="56" t="s">
        <v>114</v>
      </c>
      <c r="B26" s="201" t="s">
        <v>98</v>
      </c>
      <c r="C26" s="58"/>
      <c r="D26" s="58"/>
      <c r="E26" s="198"/>
    </row>
    <row r="27" spans="1:6" s="12" customFormat="1" ht="18.75">
      <c r="A27" s="56" t="s">
        <v>115</v>
      </c>
      <c r="B27" s="201" t="s">
        <v>99</v>
      </c>
      <c r="C27" s="58"/>
      <c r="D27" s="58"/>
      <c r="E27" s="198"/>
    </row>
    <row r="28" spans="1:6" s="12" customFormat="1" ht="37.5">
      <c r="A28" s="61">
        <v>2</v>
      </c>
      <c r="B28" s="201" t="s">
        <v>350</v>
      </c>
      <c r="C28" s="199"/>
      <c r="D28" s="199">
        <v>1500</v>
      </c>
      <c r="E28" s="198"/>
    </row>
    <row r="29" spans="1:6" s="28" customFormat="1" ht="93.75">
      <c r="A29" s="180">
        <v>3</v>
      </c>
      <c r="B29" s="181" t="s">
        <v>79</v>
      </c>
      <c r="C29" s="202"/>
      <c r="D29" s="202"/>
      <c r="E29" s="203"/>
    </row>
    <row r="30" spans="1:6" s="12" customFormat="1" ht="18.75">
      <c r="A30" s="54" t="s">
        <v>21</v>
      </c>
      <c r="B30" s="55" t="s">
        <v>18</v>
      </c>
      <c r="C30" s="85">
        <f>SUM(C31:C43)</f>
        <v>523815</v>
      </c>
      <c r="D30" s="85">
        <f>SUM(D31:D43)-D44</f>
        <v>534998</v>
      </c>
      <c r="E30" s="197">
        <f t="shared" si="0"/>
        <v>102.13491404408043</v>
      </c>
      <c r="F30" s="25"/>
    </row>
    <row r="31" spans="1:6" s="16" customFormat="1" ht="18.75">
      <c r="A31" s="61" t="s">
        <v>7</v>
      </c>
      <c r="B31" s="57" t="s">
        <v>87</v>
      </c>
      <c r="C31" s="58">
        <v>300072</v>
      </c>
      <c r="D31" s="58">
        <v>287106.5</v>
      </c>
      <c r="E31" s="198">
        <f t="shared" si="0"/>
        <v>95.679203657788804</v>
      </c>
      <c r="F31" s="26"/>
    </row>
    <row r="32" spans="1:6" s="16" customFormat="1" ht="18.75">
      <c r="A32" s="61" t="s">
        <v>8</v>
      </c>
      <c r="B32" s="57" t="s">
        <v>100</v>
      </c>
      <c r="C32" s="58">
        <v>560</v>
      </c>
      <c r="D32" s="58">
        <v>269</v>
      </c>
      <c r="E32" s="198">
        <f t="shared" si="0"/>
        <v>48.035714285714285</v>
      </c>
      <c r="F32" s="26"/>
    </row>
    <row r="33" spans="1:6" s="16" customFormat="1" ht="18.75">
      <c r="A33" s="61" t="s">
        <v>9</v>
      </c>
      <c r="B33" s="201" t="s">
        <v>89</v>
      </c>
      <c r="C33" s="58">
        <v>7085</v>
      </c>
      <c r="D33" s="58">
        <v>19538.5</v>
      </c>
      <c r="E33" s="198">
        <f t="shared" si="0"/>
        <v>275.77275935074101</v>
      </c>
      <c r="F33" s="26"/>
    </row>
    <row r="34" spans="1:6" s="27" customFormat="1" ht="18.75">
      <c r="A34" s="204" t="s">
        <v>15</v>
      </c>
      <c r="B34" s="201" t="s">
        <v>90</v>
      </c>
      <c r="C34" s="58">
        <v>2061</v>
      </c>
      <c r="D34" s="58">
        <v>6131</v>
      </c>
      <c r="E34" s="203">
        <f t="shared" si="0"/>
        <v>297.4769529354682</v>
      </c>
      <c r="F34" s="29"/>
    </row>
    <row r="35" spans="1:6" s="16" customFormat="1" ht="18.75">
      <c r="A35" s="61" t="s">
        <v>55</v>
      </c>
      <c r="B35" s="201" t="s">
        <v>91</v>
      </c>
      <c r="C35" s="58"/>
      <c r="D35" s="58">
        <v>7202</v>
      </c>
      <c r="E35" s="198"/>
    </row>
    <row r="36" spans="1:6" s="16" customFormat="1" ht="18.75">
      <c r="A36" s="61" t="s">
        <v>57</v>
      </c>
      <c r="B36" s="201" t="s">
        <v>356</v>
      </c>
      <c r="C36" s="58">
        <v>512</v>
      </c>
      <c r="D36" s="58">
        <v>512</v>
      </c>
      <c r="E36" s="198">
        <f t="shared" si="0"/>
        <v>100</v>
      </c>
    </row>
    <row r="37" spans="1:6" s="27" customFormat="1" ht="18.75">
      <c r="A37" s="204" t="s">
        <v>116</v>
      </c>
      <c r="B37" s="201" t="s">
        <v>93</v>
      </c>
      <c r="C37" s="58">
        <v>316</v>
      </c>
      <c r="D37" s="58">
        <v>316</v>
      </c>
      <c r="E37" s="203">
        <f t="shared" si="0"/>
        <v>100</v>
      </c>
    </row>
    <row r="38" spans="1:6" s="16" customFormat="1" ht="37.5">
      <c r="A38" s="61" t="s">
        <v>117</v>
      </c>
      <c r="B38" s="201" t="s">
        <v>357</v>
      </c>
      <c r="C38" s="58">
        <v>3117</v>
      </c>
      <c r="D38" s="58">
        <v>4610</v>
      </c>
      <c r="E38" s="198">
        <f t="shared" si="0"/>
        <v>147.89862046839909</v>
      </c>
    </row>
    <row r="39" spans="1:6" s="16" customFormat="1" ht="18.75">
      <c r="A39" s="61" t="s">
        <v>118</v>
      </c>
      <c r="B39" s="201" t="s">
        <v>95</v>
      </c>
      <c r="C39" s="58">
        <v>9178</v>
      </c>
      <c r="D39" s="58">
        <v>7694</v>
      </c>
      <c r="E39" s="198">
        <f t="shared" si="0"/>
        <v>83.830899978208762</v>
      </c>
    </row>
    <row r="40" spans="1:6" s="12" customFormat="1" ht="18.75">
      <c r="A40" s="61" t="s">
        <v>119</v>
      </c>
      <c r="B40" s="201" t="s">
        <v>96</v>
      </c>
      <c r="C40" s="58">
        <v>67205</v>
      </c>
      <c r="D40" s="58">
        <v>69884</v>
      </c>
      <c r="E40" s="198">
        <f t="shared" si="0"/>
        <v>103.98631054237035</v>
      </c>
    </row>
    <row r="41" spans="1:6" s="16" customFormat="1" ht="37.5">
      <c r="A41" s="61" t="s">
        <v>120</v>
      </c>
      <c r="B41" s="201" t="s">
        <v>97</v>
      </c>
      <c r="C41" s="58">
        <v>37282</v>
      </c>
      <c r="D41" s="58">
        <v>48715</v>
      </c>
      <c r="E41" s="198">
        <f t="shared" si="0"/>
        <v>130.66627326860149</v>
      </c>
    </row>
    <row r="42" spans="1:6" s="12" customFormat="1" ht="18.75">
      <c r="A42" s="61" t="s">
        <v>121</v>
      </c>
      <c r="B42" s="201" t="s">
        <v>98</v>
      </c>
      <c r="C42" s="58">
        <v>77764</v>
      </c>
      <c r="D42" s="58">
        <v>80706</v>
      </c>
      <c r="E42" s="198">
        <f t="shared" si="0"/>
        <v>103.78324160279821</v>
      </c>
    </row>
    <row r="43" spans="1:6" s="12" customFormat="1" ht="18.75">
      <c r="A43" s="61" t="s">
        <v>122</v>
      </c>
      <c r="B43" s="201" t="s">
        <v>101</v>
      </c>
      <c r="C43" s="58">
        <v>18663</v>
      </c>
      <c r="D43" s="58">
        <v>4896</v>
      </c>
      <c r="E43" s="198">
        <f t="shared" si="0"/>
        <v>26.233724481594599</v>
      </c>
    </row>
    <row r="44" spans="1:6" s="12" customFormat="1" ht="18.75">
      <c r="A44" s="54" t="s">
        <v>24</v>
      </c>
      <c r="B44" s="55" t="s">
        <v>56</v>
      </c>
      <c r="C44" s="85">
        <v>3795</v>
      </c>
      <c r="D44" s="85">
        <v>2582</v>
      </c>
      <c r="E44" s="198">
        <f t="shared" si="0"/>
        <v>68.036890645586297</v>
      </c>
    </row>
    <row r="45" spans="1:6" s="12" customFormat="1" ht="18.75">
      <c r="A45" s="54" t="s">
        <v>45</v>
      </c>
      <c r="B45" s="55" t="s">
        <v>20</v>
      </c>
      <c r="C45" s="85">
        <v>5436</v>
      </c>
      <c r="D45" s="85"/>
      <c r="E45" s="198"/>
    </row>
    <row r="46" spans="1:6" s="12" customFormat="1" ht="18.75">
      <c r="A46" s="54" t="s">
        <v>46</v>
      </c>
      <c r="B46" s="55" t="s">
        <v>263</v>
      </c>
      <c r="C46" s="85">
        <v>72355</v>
      </c>
      <c r="D46" s="205"/>
      <c r="E46" s="197"/>
    </row>
    <row r="47" spans="1:6" s="12" customFormat="1" ht="18.75">
      <c r="A47" s="54" t="s">
        <v>54</v>
      </c>
      <c r="B47" s="55" t="s">
        <v>325</v>
      </c>
      <c r="C47" s="85">
        <v>1500</v>
      </c>
      <c r="D47" s="197">
        <v>0</v>
      </c>
      <c r="E47" s="197"/>
    </row>
    <row r="48" spans="1:6" s="12" customFormat="1" ht="18.75">
      <c r="A48" s="54" t="s">
        <v>291</v>
      </c>
      <c r="B48" s="55" t="s">
        <v>58</v>
      </c>
      <c r="C48" s="85"/>
      <c r="D48" s="205">
        <v>15229</v>
      </c>
      <c r="E48" s="197"/>
    </row>
    <row r="49" spans="1:5" s="12" customFormat="1" ht="37.5">
      <c r="A49" s="54" t="s">
        <v>47</v>
      </c>
      <c r="B49" s="63" t="s">
        <v>274</v>
      </c>
      <c r="C49" s="85">
        <v>14033</v>
      </c>
      <c r="D49" s="205">
        <v>201418</v>
      </c>
      <c r="E49" s="197"/>
    </row>
    <row r="50" spans="1:5" ht="18.75">
      <c r="A50" s="57"/>
      <c r="B50" s="57"/>
      <c r="C50" s="57"/>
      <c r="D50" s="57"/>
      <c r="E50" s="206"/>
    </row>
  </sheetData>
  <mergeCells count="10">
    <mergeCell ref="A1:B1"/>
    <mergeCell ref="E5:E7"/>
    <mergeCell ref="D1:E1"/>
    <mergeCell ref="A2:E2"/>
    <mergeCell ref="A3:E3"/>
    <mergeCell ref="D4:E4"/>
    <mergeCell ref="A5:A7"/>
    <mergeCell ref="B5:B7"/>
    <mergeCell ref="C5:C7"/>
    <mergeCell ref="D5:D7"/>
  </mergeCells>
  <printOptions horizontalCentered="1"/>
  <pageMargins left="0.5" right="0.25" top="0.5" bottom="0.5" header="0.3" footer="0.3"/>
  <pageSetup paperSize="9" scale="90" orientation="portrait" verticalDpi="0" r:id="rId1"/>
  <headerFooter>
    <oddFooter>&amp;F&amp;RPage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workbookViewId="0">
      <selection sqref="A1:C1"/>
    </sheetView>
  </sheetViews>
  <sheetFormatPr defaultColWidth="9.140625" defaultRowHeight="15.75"/>
  <cols>
    <col min="1" max="1" width="6.7109375" style="10" customWidth="1"/>
    <col min="2" max="2" width="39.42578125" style="10" customWidth="1"/>
    <col min="3" max="3" width="11.28515625" style="10" customWidth="1"/>
    <col min="4" max="4" width="11.5703125" style="10" customWidth="1"/>
    <col min="5" max="5" width="12.42578125" style="10" customWidth="1"/>
    <col min="6" max="6" width="12.7109375" style="31" bestFit="1" customWidth="1"/>
    <col min="7" max="7" width="11.28515625" style="10" customWidth="1"/>
    <col min="8" max="8" width="12.7109375" style="31" customWidth="1"/>
    <col min="9" max="10" width="10.28515625" style="10" customWidth="1"/>
    <col min="11" max="11" width="9.140625" style="31" bestFit="1" customWidth="1"/>
    <col min="12" max="12" width="12.42578125" style="31" customWidth="1"/>
    <col min="13" max="13" width="10.28515625" style="74" customWidth="1"/>
    <col min="14" max="14" width="12.7109375" style="74" customWidth="1"/>
    <col min="15" max="15" width="11.42578125" style="74" customWidth="1"/>
    <col min="16" max="16" width="11.7109375" style="10" bestFit="1" customWidth="1"/>
    <col min="17" max="17" width="10.42578125" style="10" customWidth="1"/>
    <col min="18" max="16384" width="9.140625" style="10"/>
  </cols>
  <sheetData>
    <row r="1" spans="1:17">
      <c r="A1" s="117"/>
      <c r="B1" s="117"/>
      <c r="C1" s="117"/>
      <c r="D1" s="8"/>
      <c r="E1" s="8"/>
      <c r="F1" s="30"/>
      <c r="G1" s="8"/>
      <c r="H1" s="30"/>
      <c r="I1" s="8"/>
      <c r="J1" s="18"/>
      <c r="K1" s="64"/>
      <c r="L1" s="64"/>
      <c r="M1" s="207"/>
      <c r="N1" s="207"/>
      <c r="O1" s="208" t="s">
        <v>226</v>
      </c>
      <c r="P1" s="208"/>
      <c r="Q1" s="208"/>
    </row>
    <row r="2" spans="1:17" ht="20.25" customHeight="1">
      <c r="A2" s="129" t="s">
        <v>358</v>
      </c>
      <c r="B2" s="129"/>
      <c r="C2" s="129"/>
      <c r="D2" s="129"/>
      <c r="E2" s="129"/>
      <c r="F2" s="129"/>
      <c r="G2" s="129"/>
      <c r="H2" s="129"/>
      <c r="I2" s="129"/>
      <c r="J2" s="129"/>
      <c r="K2" s="129"/>
      <c r="L2" s="129"/>
      <c r="M2" s="129"/>
      <c r="N2" s="129"/>
      <c r="O2" s="129"/>
    </row>
    <row r="3" spans="1:17" ht="18.75">
      <c r="A3" s="111" t="str">
        <f>'BIEU 96'!A2:E2</f>
        <v>(Đính kèm Quyết định số:          /QĐ-UBND ngày       /7/2023 của UBND huyện Phụng Hiệp)</v>
      </c>
      <c r="B3" s="111"/>
      <c r="C3" s="111"/>
      <c r="D3" s="111"/>
      <c r="E3" s="111"/>
      <c r="F3" s="111"/>
      <c r="G3" s="111"/>
      <c r="H3" s="111"/>
      <c r="I3" s="111"/>
      <c r="J3" s="111"/>
      <c r="K3" s="111"/>
      <c r="L3" s="111"/>
      <c r="M3" s="111"/>
      <c r="N3" s="111"/>
      <c r="O3" s="111"/>
    </row>
    <row r="4" spans="1:17" ht="18.75">
      <c r="A4" s="11"/>
      <c r="B4" s="11"/>
      <c r="C4" s="65"/>
      <c r="D4" s="31"/>
      <c r="E4" s="81"/>
      <c r="I4" s="66"/>
      <c r="J4" s="66"/>
      <c r="K4" s="67"/>
      <c r="L4" s="67"/>
      <c r="M4" s="73"/>
      <c r="N4" s="73"/>
      <c r="O4" s="10"/>
      <c r="P4" s="212" t="s">
        <v>25</v>
      </c>
      <c r="Q4" s="212"/>
    </row>
    <row r="5" spans="1:17" ht="25.9" customHeight="1">
      <c r="A5" s="115" t="s">
        <v>123</v>
      </c>
      <c r="B5" s="113" t="s">
        <v>124</v>
      </c>
      <c r="C5" s="123" t="s">
        <v>334</v>
      </c>
      <c r="D5" s="124"/>
      <c r="E5" s="125"/>
      <c r="F5" s="123" t="s">
        <v>2</v>
      </c>
      <c r="G5" s="124"/>
      <c r="H5" s="124"/>
      <c r="I5" s="124"/>
      <c r="J5" s="124"/>
      <c r="K5" s="124"/>
      <c r="L5" s="124"/>
      <c r="M5" s="124"/>
      <c r="N5" s="125"/>
      <c r="O5" s="126" t="s">
        <v>3</v>
      </c>
      <c r="P5" s="127"/>
      <c r="Q5" s="128"/>
    </row>
    <row r="6" spans="1:17" ht="18.75" customHeight="1">
      <c r="A6" s="116"/>
      <c r="B6" s="118"/>
      <c r="C6" s="115" t="s">
        <v>125</v>
      </c>
      <c r="D6" s="115" t="s">
        <v>335</v>
      </c>
      <c r="E6" s="115" t="s">
        <v>336</v>
      </c>
      <c r="F6" s="115" t="s">
        <v>125</v>
      </c>
      <c r="G6" s="115" t="s">
        <v>335</v>
      </c>
      <c r="H6" s="115" t="s">
        <v>336</v>
      </c>
      <c r="I6" s="115" t="s">
        <v>337</v>
      </c>
      <c r="J6" s="115" t="s">
        <v>338</v>
      </c>
      <c r="K6" s="126" t="s">
        <v>126</v>
      </c>
      <c r="L6" s="127"/>
      <c r="M6" s="128"/>
      <c r="N6" s="130" t="s">
        <v>127</v>
      </c>
      <c r="O6" s="115" t="s">
        <v>125</v>
      </c>
      <c r="P6" s="115" t="s">
        <v>19</v>
      </c>
      <c r="Q6" s="115" t="s">
        <v>18</v>
      </c>
    </row>
    <row r="7" spans="1:17" ht="16.5" customHeight="1">
      <c r="A7" s="116"/>
      <c r="B7" s="118"/>
      <c r="C7" s="116"/>
      <c r="D7" s="116"/>
      <c r="E7" s="116"/>
      <c r="F7" s="116"/>
      <c r="G7" s="116"/>
      <c r="H7" s="116"/>
      <c r="I7" s="116"/>
      <c r="J7" s="116"/>
      <c r="K7" s="115" t="s">
        <v>125</v>
      </c>
      <c r="L7" s="115" t="s">
        <v>19</v>
      </c>
      <c r="M7" s="115" t="s">
        <v>18</v>
      </c>
      <c r="N7" s="131"/>
      <c r="O7" s="116"/>
      <c r="P7" s="116"/>
      <c r="Q7" s="116"/>
    </row>
    <row r="8" spans="1:17" ht="16.5" customHeight="1">
      <c r="A8" s="116"/>
      <c r="B8" s="118"/>
      <c r="C8" s="116"/>
      <c r="D8" s="116"/>
      <c r="E8" s="116"/>
      <c r="F8" s="116"/>
      <c r="G8" s="116"/>
      <c r="H8" s="116"/>
      <c r="I8" s="116"/>
      <c r="J8" s="116"/>
      <c r="K8" s="116"/>
      <c r="L8" s="116"/>
      <c r="M8" s="116"/>
      <c r="N8" s="131"/>
      <c r="O8" s="116"/>
      <c r="P8" s="116"/>
      <c r="Q8" s="116"/>
    </row>
    <row r="9" spans="1:17" ht="73.150000000000006" customHeight="1">
      <c r="A9" s="122"/>
      <c r="B9" s="114"/>
      <c r="C9" s="122"/>
      <c r="D9" s="122"/>
      <c r="E9" s="122"/>
      <c r="F9" s="122"/>
      <c r="G9" s="122"/>
      <c r="H9" s="122"/>
      <c r="I9" s="122"/>
      <c r="J9" s="122"/>
      <c r="K9" s="122"/>
      <c r="L9" s="122"/>
      <c r="M9" s="122"/>
      <c r="N9" s="132"/>
      <c r="O9" s="122"/>
      <c r="P9" s="122"/>
      <c r="Q9" s="122"/>
    </row>
    <row r="10" spans="1:17" s="15" customFormat="1" ht="15">
      <c r="A10" s="82" t="s">
        <v>5</v>
      </c>
      <c r="B10" s="82" t="s">
        <v>6</v>
      </c>
      <c r="C10" s="82">
        <v>1</v>
      </c>
      <c r="D10" s="82">
        <f>C10+1</f>
        <v>2</v>
      </c>
      <c r="E10" s="82">
        <f t="shared" ref="E10:N10" si="0">D10+1</f>
        <v>3</v>
      </c>
      <c r="F10" s="82">
        <f t="shared" si="0"/>
        <v>4</v>
      </c>
      <c r="G10" s="82">
        <f t="shared" si="0"/>
        <v>5</v>
      </c>
      <c r="H10" s="82">
        <f t="shared" si="0"/>
        <v>6</v>
      </c>
      <c r="I10" s="82">
        <f t="shared" si="0"/>
        <v>7</v>
      </c>
      <c r="J10" s="82">
        <f t="shared" si="0"/>
        <v>8</v>
      </c>
      <c r="K10" s="82">
        <f>J10+1</f>
        <v>9</v>
      </c>
      <c r="L10" s="82">
        <f t="shared" si="0"/>
        <v>10</v>
      </c>
      <c r="M10" s="82">
        <f t="shared" si="0"/>
        <v>11</v>
      </c>
      <c r="N10" s="83">
        <f t="shared" si="0"/>
        <v>12</v>
      </c>
      <c r="O10" s="84" t="s">
        <v>339</v>
      </c>
      <c r="P10" s="84" t="s">
        <v>340</v>
      </c>
      <c r="Q10" s="82" t="s">
        <v>341</v>
      </c>
    </row>
    <row r="11" spans="1:17" s="12" customFormat="1" ht="18.75">
      <c r="A11" s="54"/>
      <c r="B11" s="54" t="s">
        <v>128</v>
      </c>
      <c r="C11" s="85">
        <f t="shared" ref="C11:N11" si="1">C12+C112+C128+C129+C130+C131+C132+C133</f>
        <v>941555.014738</v>
      </c>
      <c r="D11" s="85">
        <f t="shared" si="1"/>
        <v>184220.54399999999</v>
      </c>
      <c r="E11" s="85">
        <f t="shared" si="1"/>
        <v>757334.470738</v>
      </c>
      <c r="F11" s="85">
        <f t="shared" si="1"/>
        <v>1105241.596625</v>
      </c>
      <c r="G11" s="85">
        <f t="shared" si="1"/>
        <v>120994.39661000001</v>
      </c>
      <c r="H11" s="85">
        <f t="shared" si="1"/>
        <v>747126.91996399988</v>
      </c>
      <c r="I11" s="85">
        <f t="shared" si="1"/>
        <v>0</v>
      </c>
      <c r="J11" s="85">
        <f t="shared" si="1"/>
        <v>0</v>
      </c>
      <c r="K11" s="85">
        <f t="shared" si="1"/>
        <v>15349.216944</v>
      </c>
      <c r="L11" s="85">
        <f t="shared" si="1"/>
        <v>12999.998094</v>
      </c>
      <c r="M11" s="85">
        <f>M12+M112+M128+M129+M130+M131+M132+M133</f>
        <v>2349.2188500000002</v>
      </c>
      <c r="N11" s="88">
        <f t="shared" si="1"/>
        <v>221771.06310699999</v>
      </c>
      <c r="O11" s="87">
        <f>F11/C11*100</f>
        <v>117.38470714136102</v>
      </c>
      <c r="P11" s="87">
        <f>G11/D11*100</f>
        <v>65.679100703339586</v>
      </c>
      <c r="Q11" s="87">
        <f>H11/E11*100</f>
        <v>98.652174017108564</v>
      </c>
    </row>
    <row r="12" spans="1:17" s="17" customFormat="1" ht="18.75">
      <c r="A12" s="54" t="s">
        <v>16</v>
      </c>
      <c r="B12" s="55" t="s">
        <v>129</v>
      </c>
      <c r="C12" s="85">
        <f>C13+C14</f>
        <v>748268.014738</v>
      </c>
      <c r="D12" s="85">
        <f t="shared" ref="D12:L12" si="2">D13+D14</f>
        <v>184220.54399999999</v>
      </c>
      <c r="E12" s="85">
        <f t="shared" si="2"/>
        <v>564047.470738</v>
      </c>
      <c r="F12" s="85">
        <f>F13+F14</f>
        <v>730426.28481699992</v>
      </c>
      <c r="G12" s="85">
        <f>G13+G14</f>
        <v>120994.39661000001</v>
      </c>
      <c r="H12" s="85">
        <f t="shared" si="2"/>
        <v>535603.99724199984</v>
      </c>
      <c r="I12" s="85">
        <f t="shared" si="2"/>
        <v>0</v>
      </c>
      <c r="J12" s="85">
        <f t="shared" si="2"/>
        <v>0</v>
      </c>
      <c r="K12" s="85">
        <f>K13+K14</f>
        <v>14975.501944</v>
      </c>
      <c r="L12" s="85">
        <f t="shared" si="2"/>
        <v>12999.998094</v>
      </c>
      <c r="M12" s="85">
        <f>M13+M14</f>
        <v>1975.5038500000001</v>
      </c>
      <c r="N12" s="88">
        <f>N13+N14</f>
        <v>58852.389020999995</v>
      </c>
      <c r="O12" s="87">
        <f t="shared" ref="O12:O112" si="3">F12/C12*100</f>
        <v>97.61559634120573</v>
      </c>
      <c r="P12" s="87">
        <f>G12/D12*100</f>
        <v>65.679100703339586</v>
      </c>
      <c r="Q12" s="87">
        <f t="shared" ref="Q12:Q112" si="4">H12/E12*100</f>
        <v>94.957255378029672</v>
      </c>
    </row>
    <row r="13" spans="1:17" s="17" customFormat="1" ht="18.75">
      <c r="A13" s="54">
        <v>1</v>
      </c>
      <c r="B13" s="55" t="s">
        <v>19</v>
      </c>
      <c r="C13" s="85">
        <f>D13+E13</f>
        <v>184220.54399999999</v>
      </c>
      <c r="D13" s="85">
        <f>'[1]Bieu 57'!C14</f>
        <v>184220.54399999999</v>
      </c>
      <c r="E13" s="85"/>
      <c r="F13" s="85">
        <f>G13+H13+I13+J13+K13+N13</f>
        <v>178009.738404</v>
      </c>
      <c r="G13" s="85">
        <f>'[1]Bieu 57'!G14-K13</f>
        <v>120994.39661000001</v>
      </c>
      <c r="H13" s="85"/>
      <c r="I13" s="85"/>
      <c r="J13" s="85"/>
      <c r="K13" s="85">
        <f>L13+M13</f>
        <v>12999.998094</v>
      </c>
      <c r="L13" s="85">
        <v>12999.998094</v>
      </c>
      <c r="M13" s="85"/>
      <c r="N13" s="88">
        <f>'[1]Bieu 57'!I14</f>
        <v>44015.343699999998</v>
      </c>
      <c r="O13" s="87">
        <f t="shared" si="3"/>
        <v>96.628603161653899</v>
      </c>
      <c r="P13" s="87">
        <f>G13/D13*100</f>
        <v>65.679100703339586</v>
      </c>
      <c r="Q13" s="87"/>
    </row>
    <row r="14" spans="1:17" s="17" customFormat="1" ht="18.75">
      <c r="A14" s="54">
        <v>2</v>
      </c>
      <c r="B14" s="55" t="s">
        <v>18</v>
      </c>
      <c r="C14" s="85">
        <f>C15+C19+C20+C26+C27+C28+C29+C37+C44+C51+C55+C58+C61+C64+C76+C80+SUM(C86:C103)+C105+C109+C110+C111</f>
        <v>564047.470738</v>
      </c>
      <c r="D14" s="85">
        <f t="shared" ref="D14:N14" si="5">D15+D19+D20+D26+D27+D28+D29+D37+D44+D51+D55+D58+D61+D64+D76+D80+SUM(D86:D103)+D105+D109+D110+D111</f>
        <v>0</v>
      </c>
      <c r="E14" s="85">
        <f t="shared" si="5"/>
        <v>564047.470738</v>
      </c>
      <c r="F14" s="85">
        <f t="shared" si="5"/>
        <v>552416.54641299986</v>
      </c>
      <c r="G14" s="85">
        <f t="shared" si="5"/>
        <v>0</v>
      </c>
      <c r="H14" s="85">
        <f t="shared" si="5"/>
        <v>535603.99724199984</v>
      </c>
      <c r="I14" s="85">
        <f t="shared" si="5"/>
        <v>0</v>
      </c>
      <c r="J14" s="85">
        <f t="shared" si="5"/>
        <v>0</v>
      </c>
      <c r="K14" s="85">
        <f t="shared" si="5"/>
        <v>1975.5038500000001</v>
      </c>
      <c r="L14" s="85">
        <f t="shared" si="5"/>
        <v>0</v>
      </c>
      <c r="M14" s="85">
        <f>M15+M19+M20+M26+M27+M28+M29+M37+M44+M51+M55+M58+M61+M64+M76+M80+SUM(M86:M103)+M105+M109+M110+M111</f>
        <v>1975.5038500000001</v>
      </c>
      <c r="N14" s="85">
        <f t="shared" si="5"/>
        <v>14837.045320999998</v>
      </c>
      <c r="O14" s="87">
        <f t="shared" si="3"/>
        <v>97.937952933326301</v>
      </c>
      <c r="P14" s="87"/>
      <c r="Q14" s="87">
        <f t="shared" si="4"/>
        <v>94.957255378029672</v>
      </c>
    </row>
    <row r="15" spans="1:17" s="17" customFormat="1" ht="18.75">
      <c r="A15" s="157" t="s">
        <v>130</v>
      </c>
      <c r="B15" s="209" t="s">
        <v>131</v>
      </c>
      <c r="C15" s="199">
        <f>SUM(C16:C18)</f>
        <v>512.42791799999998</v>
      </c>
      <c r="D15" s="199">
        <f t="shared" ref="D15:N15" si="6">SUM(D16:D18)</f>
        <v>0</v>
      </c>
      <c r="E15" s="199">
        <f>SUM(E16:E18)</f>
        <v>512.42791799999998</v>
      </c>
      <c r="F15" s="199">
        <f>SUM(F16:F18)</f>
        <v>512.42791799999998</v>
      </c>
      <c r="G15" s="199">
        <f t="shared" si="6"/>
        <v>0</v>
      </c>
      <c r="H15" s="199">
        <f t="shared" si="6"/>
        <v>512.42791799999998</v>
      </c>
      <c r="I15" s="199">
        <f t="shared" si="6"/>
        <v>0</v>
      </c>
      <c r="J15" s="199">
        <f t="shared" si="6"/>
        <v>0</v>
      </c>
      <c r="K15" s="199">
        <f t="shared" si="6"/>
        <v>0</v>
      </c>
      <c r="L15" s="199">
        <f t="shared" si="6"/>
        <v>0</v>
      </c>
      <c r="M15" s="199">
        <f t="shared" si="6"/>
        <v>0</v>
      </c>
      <c r="N15" s="199">
        <f t="shared" si="6"/>
        <v>0</v>
      </c>
      <c r="O15" s="210">
        <f t="shared" si="3"/>
        <v>100</v>
      </c>
      <c r="P15" s="210"/>
      <c r="Q15" s="210">
        <f>H15/E15*100</f>
        <v>100</v>
      </c>
    </row>
    <row r="16" spans="1:17" s="17" customFormat="1" ht="18.75">
      <c r="A16" s="56"/>
      <c r="B16" s="57" t="s">
        <v>292</v>
      </c>
      <c r="C16" s="58">
        <f t="shared" ref="C16:C79" si="7">D16+E16</f>
        <v>193.96915200000001</v>
      </c>
      <c r="D16" s="58"/>
      <c r="E16" s="58">
        <f>'[1]Bieu 57'!C17</f>
        <v>193.96915200000001</v>
      </c>
      <c r="F16" s="58">
        <f>G16+H16+I16+J16+K16+N16</f>
        <v>193.96915200000001</v>
      </c>
      <c r="G16" s="58"/>
      <c r="H16" s="58">
        <f>'[1]Bieu 57'!G17</f>
        <v>193.96915200000001</v>
      </c>
      <c r="I16" s="58"/>
      <c r="J16" s="58"/>
      <c r="K16" s="58">
        <f t="shared" ref="K16:K116" si="8">L16+M16</f>
        <v>0</v>
      </c>
      <c r="L16" s="58"/>
      <c r="M16" s="58"/>
      <c r="N16" s="89">
        <f>'[1]Bieu 57'!I17</f>
        <v>0</v>
      </c>
      <c r="O16" s="90">
        <f>F16/C16*100</f>
        <v>100</v>
      </c>
      <c r="P16" s="90"/>
      <c r="Q16" s="90">
        <f t="shared" ref="Q16:Q18" si="9">H16/E16*100</f>
        <v>100</v>
      </c>
    </row>
    <row r="17" spans="1:17" s="17" customFormat="1" ht="18.75">
      <c r="A17" s="56"/>
      <c r="B17" s="57" t="s">
        <v>293</v>
      </c>
      <c r="C17" s="58">
        <f t="shared" si="7"/>
        <v>276.945966</v>
      </c>
      <c r="D17" s="58"/>
      <c r="E17" s="58">
        <f>'[1]Bieu 57'!C18</f>
        <v>276.945966</v>
      </c>
      <c r="F17" s="58">
        <f t="shared" ref="F17:F28" si="10">G17+H17+I17+J17+K17+N17</f>
        <v>276.945966</v>
      </c>
      <c r="G17" s="58"/>
      <c r="H17" s="58">
        <f>'[1]Bieu 57'!G18</f>
        <v>276.945966</v>
      </c>
      <c r="I17" s="58"/>
      <c r="J17" s="58"/>
      <c r="K17" s="58">
        <f t="shared" si="8"/>
        <v>0</v>
      </c>
      <c r="L17" s="58"/>
      <c r="M17" s="58"/>
      <c r="N17" s="89">
        <f>'[1]Bieu 57'!I18</f>
        <v>0</v>
      </c>
      <c r="O17" s="90">
        <f t="shared" si="3"/>
        <v>100</v>
      </c>
      <c r="P17" s="90"/>
      <c r="Q17" s="90">
        <f t="shared" si="9"/>
        <v>100</v>
      </c>
    </row>
    <row r="18" spans="1:17" s="17" customFormat="1" ht="18.75">
      <c r="A18" s="56"/>
      <c r="B18" s="57" t="s">
        <v>294</v>
      </c>
      <c r="C18" s="58">
        <f t="shared" si="7"/>
        <v>41.51279999999997</v>
      </c>
      <c r="D18" s="58"/>
      <c r="E18" s="58">
        <f>'[1]Bieu 57'!C19</f>
        <v>41.51279999999997</v>
      </c>
      <c r="F18" s="58">
        <f t="shared" si="10"/>
        <v>41.512799999999999</v>
      </c>
      <c r="G18" s="58"/>
      <c r="H18" s="58">
        <f>'[1]Bieu 57'!G19</f>
        <v>41.512799999999999</v>
      </c>
      <c r="I18" s="58"/>
      <c r="J18" s="58"/>
      <c r="K18" s="58">
        <f t="shared" si="8"/>
        <v>0</v>
      </c>
      <c r="L18" s="58"/>
      <c r="M18" s="58"/>
      <c r="N18" s="89">
        <f>'[1]Bieu 57'!I19</f>
        <v>0</v>
      </c>
      <c r="O18" s="90">
        <f>F18/C18*100</f>
        <v>100.00000000000007</v>
      </c>
      <c r="P18" s="90"/>
      <c r="Q18" s="90">
        <f t="shared" si="9"/>
        <v>100.00000000000007</v>
      </c>
    </row>
    <row r="19" spans="1:17" s="17" customFormat="1" ht="18.75">
      <c r="A19" s="56" t="s">
        <v>132</v>
      </c>
      <c r="B19" s="59" t="s">
        <v>133</v>
      </c>
      <c r="C19" s="58">
        <f t="shared" si="7"/>
        <v>315.71057100000007</v>
      </c>
      <c r="D19" s="58"/>
      <c r="E19" s="58">
        <f>'[1]Bieu 57'!C20</f>
        <v>315.71057100000007</v>
      </c>
      <c r="F19" s="58">
        <f t="shared" si="10"/>
        <v>315.71057100000002</v>
      </c>
      <c r="G19" s="58"/>
      <c r="H19" s="58">
        <f>'[1]Bieu 57'!G20</f>
        <v>315.71057100000002</v>
      </c>
      <c r="I19" s="58"/>
      <c r="J19" s="58"/>
      <c r="K19" s="58">
        <f t="shared" si="8"/>
        <v>0</v>
      </c>
      <c r="L19" s="58"/>
      <c r="M19" s="58"/>
      <c r="N19" s="89">
        <f>'[1]Bieu 57'!I20</f>
        <v>0</v>
      </c>
      <c r="O19" s="90">
        <f t="shared" si="3"/>
        <v>99.999999999999972</v>
      </c>
      <c r="P19" s="90"/>
      <c r="Q19" s="90">
        <f>H19/E19*100</f>
        <v>99.999999999999972</v>
      </c>
    </row>
    <row r="20" spans="1:17" s="17" customFormat="1" ht="18.75">
      <c r="A20" s="56" t="s">
        <v>134</v>
      </c>
      <c r="B20" s="91" t="s">
        <v>359</v>
      </c>
      <c r="C20" s="58">
        <f>SUM(C21:C25)</f>
        <v>5814.9879999999994</v>
      </c>
      <c r="D20" s="58">
        <f t="shared" ref="D20:N20" si="11">SUM(D21:D25)</f>
        <v>0</v>
      </c>
      <c r="E20" s="58">
        <f t="shared" si="11"/>
        <v>5814.9879999999994</v>
      </c>
      <c r="F20" s="58">
        <f t="shared" si="11"/>
        <v>4707.2258249999995</v>
      </c>
      <c r="G20" s="58">
        <f t="shared" si="11"/>
        <v>0</v>
      </c>
      <c r="H20" s="58">
        <f t="shared" si="11"/>
        <v>4612.3255689999996</v>
      </c>
      <c r="I20" s="58">
        <f t="shared" si="11"/>
        <v>0</v>
      </c>
      <c r="J20" s="58">
        <f t="shared" si="11"/>
        <v>0</v>
      </c>
      <c r="K20" s="58">
        <f t="shared" si="11"/>
        <v>0</v>
      </c>
      <c r="L20" s="58">
        <f t="shared" si="11"/>
        <v>0</v>
      </c>
      <c r="M20" s="58">
        <f t="shared" si="11"/>
        <v>0</v>
      </c>
      <c r="N20" s="58">
        <f t="shared" si="11"/>
        <v>94.900255999999999</v>
      </c>
      <c r="O20" s="90">
        <f t="shared" si="3"/>
        <v>80.949880292100346</v>
      </c>
      <c r="P20" s="90"/>
      <c r="Q20" s="90">
        <f t="shared" ref="Q20:Q25" si="12">H20/E20*100</f>
        <v>79.317886279386997</v>
      </c>
    </row>
    <row r="21" spans="1:17" s="17" customFormat="1" ht="18.75">
      <c r="A21" s="56"/>
      <c r="B21" s="92" t="s">
        <v>292</v>
      </c>
      <c r="C21" s="58">
        <f t="shared" si="7"/>
        <v>1455.933</v>
      </c>
      <c r="D21" s="58"/>
      <c r="E21" s="58">
        <f>'[1]Bieu 57'!C22</f>
        <v>1455.933</v>
      </c>
      <c r="F21" s="58">
        <f>G21+H21+I21+J21+K21+N21</f>
        <v>1400.8811609999998</v>
      </c>
      <c r="G21" s="58"/>
      <c r="H21" s="58">
        <f>'[1]Bieu 57'!G22</f>
        <v>1364.7795779999999</v>
      </c>
      <c r="I21" s="58"/>
      <c r="J21" s="58"/>
      <c r="K21" s="58"/>
      <c r="L21" s="58"/>
      <c r="M21" s="58"/>
      <c r="N21" s="89">
        <f>'[1]Bieu 57'!I22</f>
        <v>36.101582999999998</v>
      </c>
      <c r="O21" s="90">
        <f>F21/C21*100</f>
        <v>96.21879310380352</v>
      </c>
      <c r="P21" s="90"/>
      <c r="Q21" s="90">
        <f t="shared" si="12"/>
        <v>93.73917467355983</v>
      </c>
    </row>
    <row r="22" spans="1:17" s="17" customFormat="1" ht="18.75">
      <c r="A22" s="56"/>
      <c r="B22" s="92" t="s">
        <v>293</v>
      </c>
      <c r="C22" s="58">
        <f t="shared" si="7"/>
        <v>451.31099999999998</v>
      </c>
      <c r="D22" s="58"/>
      <c r="E22" s="58">
        <f>'[1]Bieu 57'!C23</f>
        <v>451.31099999999998</v>
      </c>
      <c r="F22" s="58">
        <f t="shared" ref="F22:F25" si="13">G22+H22+I22+J22+K22+N22</f>
        <v>450.78085899999996</v>
      </c>
      <c r="G22" s="58"/>
      <c r="H22" s="58">
        <f>'[1]Bieu 57'!G23</f>
        <v>439.39092399999998</v>
      </c>
      <c r="I22" s="58"/>
      <c r="J22" s="58"/>
      <c r="K22" s="58"/>
      <c r="L22" s="58"/>
      <c r="M22" s="58"/>
      <c r="N22" s="89">
        <f>'[1]Bieu 57'!I23</f>
        <v>11.389935000000001</v>
      </c>
      <c r="O22" s="90">
        <f t="shared" si="3"/>
        <v>99.882533109097722</v>
      </c>
      <c r="P22" s="90"/>
      <c r="Q22" s="90">
        <f t="shared" si="12"/>
        <v>97.358788950413356</v>
      </c>
    </row>
    <row r="23" spans="1:17" s="17" customFormat="1" ht="18.75">
      <c r="A23" s="56"/>
      <c r="B23" s="92" t="s">
        <v>294</v>
      </c>
      <c r="C23" s="58">
        <f t="shared" si="7"/>
        <v>1591.1709999999998</v>
      </c>
      <c r="D23" s="58"/>
      <c r="E23" s="58">
        <f>'[1]Bieu 57'!C24</f>
        <v>1591.1709999999998</v>
      </c>
      <c r="F23" s="58">
        <f t="shared" si="13"/>
        <v>1591.100637</v>
      </c>
      <c r="G23" s="58"/>
      <c r="H23" s="58">
        <f>'[1]Bieu 57'!G24</f>
        <v>1576.2160309999999</v>
      </c>
      <c r="I23" s="58"/>
      <c r="J23" s="58"/>
      <c r="K23" s="58"/>
      <c r="L23" s="58"/>
      <c r="M23" s="58"/>
      <c r="N23" s="89">
        <f>'[1]Bieu 57'!I24</f>
        <v>14.884606</v>
      </c>
      <c r="O23" s="90">
        <f>F23/C23*100</f>
        <v>99.995577910859367</v>
      </c>
      <c r="P23" s="90"/>
      <c r="Q23" s="90">
        <f t="shared" si="12"/>
        <v>99.060128106909957</v>
      </c>
    </row>
    <row r="24" spans="1:17" s="19" customFormat="1" ht="19.5">
      <c r="A24" s="56"/>
      <c r="B24" s="91" t="s">
        <v>360</v>
      </c>
      <c r="C24" s="58">
        <f t="shared" si="7"/>
        <v>2314.0729999999999</v>
      </c>
      <c r="D24" s="58"/>
      <c r="E24" s="58">
        <f>'[1]Bieu 57'!C25</f>
        <v>2314.0729999999999</v>
      </c>
      <c r="F24" s="58">
        <f t="shared" si="13"/>
        <v>1261.963168</v>
      </c>
      <c r="G24" s="58"/>
      <c r="H24" s="58">
        <f>'[1]Bieu 57'!G25</f>
        <v>1229.439036</v>
      </c>
      <c r="I24" s="58"/>
      <c r="J24" s="58"/>
      <c r="K24" s="58"/>
      <c r="L24" s="58"/>
      <c r="M24" s="58"/>
      <c r="N24" s="89">
        <f>'[1]Bieu 57'!I25</f>
        <v>32.524132000000002</v>
      </c>
      <c r="O24" s="90">
        <f t="shared" si="3"/>
        <v>54.534285132750782</v>
      </c>
      <c r="P24" s="90"/>
      <c r="Q24" s="90">
        <f t="shared" si="12"/>
        <v>53.128792220470146</v>
      </c>
    </row>
    <row r="25" spans="1:17" s="19" customFormat="1" ht="19.5">
      <c r="A25" s="56"/>
      <c r="B25" s="91" t="s">
        <v>328</v>
      </c>
      <c r="C25" s="58">
        <f t="shared" si="7"/>
        <v>2.5</v>
      </c>
      <c r="D25" s="58"/>
      <c r="E25" s="58">
        <f>'[1]Bieu 57'!C26</f>
        <v>2.5</v>
      </c>
      <c r="F25" s="58">
        <f t="shared" si="13"/>
        <v>2.5</v>
      </c>
      <c r="G25" s="58"/>
      <c r="H25" s="58">
        <f>'[1]Bieu 57'!G26</f>
        <v>2.5</v>
      </c>
      <c r="I25" s="58"/>
      <c r="J25" s="58"/>
      <c r="K25" s="58"/>
      <c r="L25" s="58"/>
      <c r="M25" s="58"/>
      <c r="N25" s="89">
        <f>'[1]Bieu 57'!I26</f>
        <v>0</v>
      </c>
      <c r="O25" s="90">
        <f t="shared" si="3"/>
        <v>100</v>
      </c>
      <c r="P25" s="90"/>
      <c r="Q25" s="90">
        <f t="shared" si="12"/>
        <v>100</v>
      </c>
    </row>
    <row r="26" spans="1:17" s="19" customFormat="1" ht="19.5">
      <c r="A26" s="56" t="s">
        <v>134</v>
      </c>
      <c r="B26" s="59" t="s">
        <v>135</v>
      </c>
      <c r="C26" s="58">
        <f t="shared" si="7"/>
        <v>3096.7580000000003</v>
      </c>
      <c r="D26" s="58"/>
      <c r="E26" s="58">
        <f>'[1]Bieu 57'!C27</f>
        <v>3096.7580000000003</v>
      </c>
      <c r="F26" s="58">
        <f>G26+H26+I26+J26+K26+N26</f>
        <v>2933.3361930000001</v>
      </c>
      <c r="G26" s="58"/>
      <c r="H26" s="58">
        <f>'[1]Bieu 57'!G27</f>
        <v>2924.8270000000002</v>
      </c>
      <c r="I26" s="58"/>
      <c r="J26" s="58"/>
      <c r="K26" s="58">
        <f t="shared" si="8"/>
        <v>0</v>
      </c>
      <c r="L26" s="58"/>
      <c r="M26" s="58"/>
      <c r="N26" s="89">
        <f>'[1]Bieu 57'!I27</f>
        <v>8.5091929999999998</v>
      </c>
      <c r="O26" s="90">
        <f t="shared" si="3"/>
        <v>94.722809886985033</v>
      </c>
      <c r="P26" s="90"/>
      <c r="Q26" s="90">
        <f>H26/E26*100</f>
        <v>94.448032426169561</v>
      </c>
    </row>
    <row r="27" spans="1:17" s="19" customFormat="1" ht="19.5">
      <c r="A27" s="56" t="s">
        <v>136</v>
      </c>
      <c r="B27" s="59" t="s">
        <v>137</v>
      </c>
      <c r="C27" s="58">
        <f t="shared" si="7"/>
        <v>3234.3940989999996</v>
      </c>
      <c r="D27" s="58"/>
      <c r="E27" s="58">
        <f>'[1]Bieu 57'!C28</f>
        <v>3234.3940989999996</v>
      </c>
      <c r="F27" s="58">
        <f t="shared" si="10"/>
        <v>3234.3940990000001</v>
      </c>
      <c r="G27" s="58"/>
      <c r="H27" s="58">
        <f>'[1]Bieu 57'!G28</f>
        <v>3105.5059900000001</v>
      </c>
      <c r="I27" s="58"/>
      <c r="J27" s="58"/>
      <c r="K27" s="58">
        <f t="shared" si="8"/>
        <v>0</v>
      </c>
      <c r="L27" s="58"/>
      <c r="M27" s="58"/>
      <c r="N27" s="89">
        <f>'[1]Bieu 57'!I28</f>
        <v>128.88810899999999</v>
      </c>
      <c r="O27" s="90">
        <f t="shared" si="3"/>
        <v>100.00000000000003</v>
      </c>
      <c r="P27" s="90"/>
      <c r="Q27" s="90">
        <f>H27/E27*100</f>
        <v>96.015077165771217</v>
      </c>
    </row>
    <row r="28" spans="1:17" s="19" customFormat="1" ht="19.5">
      <c r="A28" s="56" t="s">
        <v>138</v>
      </c>
      <c r="B28" s="59" t="s">
        <v>139</v>
      </c>
      <c r="C28" s="58">
        <f t="shared" si="7"/>
        <v>11921.808999999999</v>
      </c>
      <c r="D28" s="58"/>
      <c r="E28" s="58">
        <f>'[1]Bieu 57'!C29</f>
        <v>11921.808999999999</v>
      </c>
      <c r="F28" s="58">
        <f t="shared" si="10"/>
        <v>11695.278792000001</v>
      </c>
      <c r="G28" s="58"/>
      <c r="H28" s="58">
        <f>'[1]Bieu 57'!G29</f>
        <v>11572.650116000001</v>
      </c>
      <c r="I28" s="58"/>
      <c r="J28" s="58"/>
      <c r="K28" s="58">
        <f t="shared" si="8"/>
        <v>0</v>
      </c>
      <c r="L28" s="58"/>
      <c r="M28" s="58"/>
      <c r="N28" s="89">
        <f>'[1]Bieu 57'!I29</f>
        <v>122.628676</v>
      </c>
      <c r="O28" s="90">
        <f t="shared" si="3"/>
        <v>98.099867159421876</v>
      </c>
      <c r="P28" s="90"/>
      <c r="Q28" s="90">
        <f t="shared" si="4"/>
        <v>97.071259202357638</v>
      </c>
    </row>
    <row r="29" spans="1:17" s="19" customFormat="1" ht="19.5">
      <c r="A29" s="157" t="s">
        <v>140</v>
      </c>
      <c r="B29" s="209" t="s">
        <v>141</v>
      </c>
      <c r="C29" s="199">
        <f t="shared" ref="C29:N29" si="14">SUM(C30:C36)</f>
        <v>47774.941999999995</v>
      </c>
      <c r="D29" s="199">
        <f t="shared" si="14"/>
        <v>0</v>
      </c>
      <c r="E29" s="199">
        <f t="shared" si="14"/>
        <v>47774.941999999995</v>
      </c>
      <c r="F29" s="199">
        <f t="shared" si="14"/>
        <v>44580.930250999998</v>
      </c>
      <c r="G29" s="199">
        <f t="shared" si="14"/>
        <v>0</v>
      </c>
      <c r="H29" s="199">
        <f t="shared" si="14"/>
        <v>44565.178604000001</v>
      </c>
      <c r="I29" s="199">
        <f t="shared" si="14"/>
        <v>0</v>
      </c>
      <c r="J29" s="199">
        <f t="shared" si="14"/>
        <v>0</v>
      </c>
      <c r="K29" s="199">
        <f t="shared" si="14"/>
        <v>0</v>
      </c>
      <c r="L29" s="199">
        <f t="shared" si="14"/>
        <v>0</v>
      </c>
      <c r="M29" s="199">
        <f t="shared" si="14"/>
        <v>0</v>
      </c>
      <c r="N29" s="159">
        <f t="shared" si="14"/>
        <v>15.751647</v>
      </c>
      <c r="O29" s="210">
        <f t="shared" si="3"/>
        <v>93.314462320017057</v>
      </c>
      <c r="P29" s="210"/>
      <c r="Q29" s="210">
        <f t="shared" si="4"/>
        <v>93.281491799613292</v>
      </c>
    </row>
    <row r="30" spans="1:17" s="19" customFormat="1" ht="19.5">
      <c r="A30" s="54"/>
      <c r="B30" s="59" t="s">
        <v>326</v>
      </c>
      <c r="C30" s="58">
        <f t="shared" si="7"/>
        <v>7409.89</v>
      </c>
      <c r="D30" s="58"/>
      <c r="E30" s="58">
        <f>'[1]Bieu 57'!C33</f>
        <v>7409.89</v>
      </c>
      <c r="F30" s="58">
        <f>G30+H30+I30+J30+K30+N30</f>
        <v>7210.7</v>
      </c>
      <c r="G30" s="58"/>
      <c r="H30" s="58">
        <f>'[1]Bieu 57'!G33</f>
        <v>7210.7</v>
      </c>
      <c r="I30" s="58"/>
      <c r="J30" s="58"/>
      <c r="K30" s="58">
        <f t="shared" si="8"/>
        <v>0</v>
      </c>
      <c r="L30" s="58"/>
      <c r="M30" s="58"/>
      <c r="N30" s="89">
        <f>'[1]Bieu 57'!I33</f>
        <v>0</v>
      </c>
      <c r="O30" s="90">
        <f t="shared" si="3"/>
        <v>97.311835938185311</v>
      </c>
      <c r="P30" s="90"/>
      <c r="Q30" s="90">
        <f t="shared" si="4"/>
        <v>97.311835938185311</v>
      </c>
    </row>
    <row r="31" spans="1:17" s="19" customFormat="1" ht="19.5">
      <c r="A31" s="54"/>
      <c r="B31" s="59" t="s">
        <v>142</v>
      </c>
      <c r="C31" s="58">
        <f t="shared" si="7"/>
        <v>8909.59</v>
      </c>
      <c r="D31" s="58"/>
      <c r="E31" s="58">
        <f>'[1]Bieu 57'!C34</f>
        <v>8909.59</v>
      </c>
      <c r="F31" s="58">
        <f t="shared" ref="F31:F36" si="15">G31+H31+I31+J31+K31+N31</f>
        <v>8402.6010000000006</v>
      </c>
      <c r="G31" s="58"/>
      <c r="H31" s="58">
        <f>'[1]Bieu 57'!G34</f>
        <v>8402.6010000000006</v>
      </c>
      <c r="I31" s="58"/>
      <c r="J31" s="58"/>
      <c r="K31" s="58">
        <f t="shared" si="8"/>
        <v>0</v>
      </c>
      <c r="L31" s="58"/>
      <c r="M31" s="58"/>
      <c r="N31" s="89">
        <f>'[1]Bieu 57'!I34</f>
        <v>0</v>
      </c>
      <c r="O31" s="90">
        <f t="shared" si="3"/>
        <v>94.309625919935712</v>
      </c>
      <c r="P31" s="90"/>
      <c r="Q31" s="90">
        <f t="shared" si="4"/>
        <v>94.309625919935712</v>
      </c>
    </row>
    <row r="32" spans="1:17" s="19" customFormat="1" ht="19.5">
      <c r="A32" s="54"/>
      <c r="B32" s="59" t="s">
        <v>143</v>
      </c>
      <c r="C32" s="58">
        <f t="shared" si="7"/>
        <v>560</v>
      </c>
      <c r="D32" s="58"/>
      <c r="E32" s="58">
        <f>'[1]Bieu 57'!C35</f>
        <v>560</v>
      </c>
      <c r="F32" s="58">
        <f t="shared" si="15"/>
        <v>268.92399999999998</v>
      </c>
      <c r="G32" s="58"/>
      <c r="H32" s="58">
        <f>'[1]Bieu 57'!G35</f>
        <v>268.92399999999998</v>
      </c>
      <c r="I32" s="58"/>
      <c r="J32" s="58"/>
      <c r="K32" s="58">
        <f t="shared" si="8"/>
        <v>0</v>
      </c>
      <c r="L32" s="58"/>
      <c r="M32" s="58"/>
      <c r="N32" s="89">
        <f>'[1]Bieu 57'!I35</f>
        <v>0</v>
      </c>
      <c r="O32" s="90">
        <f t="shared" si="3"/>
        <v>48.022142857142853</v>
      </c>
      <c r="P32" s="90"/>
      <c r="Q32" s="90">
        <f t="shared" si="4"/>
        <v>48.022142857142853</v>
      </c>
    </row>
    <row r="33" spans="1:17" s="17" customFormat="1" ht="18.75">
      <c r="A33" s="54"/>
      <c r="B33" s="59" t="s">
        <v>148</v>
      </c>
      <c r="C33" s="58">
        <f t="shared" si="7"/>
        <v>7368.8</v>
      </c>
      <c r="D33" s="58"/>
      <c r="E33" s="58">
        <f>'[1]Bieu 57'!C36</f>
        <v>7368.8</v>
      </c>
      <c r="F33" s="58">
        <f t="shared" si="15"/>
        <v>7335.78</v>
      </c>
      <c r="G33" s="58"/>
      <c r="H33" s="58">
        <f>'[1]Bieu 57'!G36</f>
        <v>7335.78</v>
      </c>
      <c r="I33" s="58"/>
      <c r="J33" s="58"/>
      <c r="K33" s="58">
        <f t="shared" si="8"/>
        <v>0</v>
      </c>
      <c r="L33" s="58"/>
      <c r="M33" s="58"/>
      <c r="N33" s="89"/>
      <c r="O33" s="90">
        <f t="shared" si="3"/>
        <v>99.551894473998473</v>
      </c>
      <c r="P33" s="90"/>
      <c r="Q33" s="90">
        <f t="shared" si="4"/>
        <v>99.551894473998473</v>
      </c>
    </row>
    <row r="34" spans="1:17" s="19" customFormat="1" ht="19.5">
      <c r="A34" s="54"/>
      <c r="B34" s="59" t="s">
        <v>144</v>
      </c>
      <c r="C34" s="58">
        <f t="shared" si="7"/>
        <v>19967.946</v>
      </c>
      <c r="D34" s="58"/>
      <c r="E34" s="58">
        <f>'[1]Bieu 57'!C37</f>
        <v>19967.946</v>
      </c>
      <c r="F34" s="58">
        <f>G34+H34+I34+J34+K34+N34</f>
        <v>18998.782351000002</v>
      </c>
      <c r="G34" s="58"/>
      <c r="H34" s="58">
        <f>'[1]Bieu 57'!G37</f>
        <v>18998.782351000002</v>
      </c>
      <c r="I34" s="58"/>
      <c r="J34" s="58"/>
      <c r="K34" s="58">
        <f t="shared" si="8"/>
        <v>0</v>
      </c>
      <c r="L34" s="58"/>
      <c r="M34" s="58"/>
      <c r="N34" s="89">
        <f>'[1]Bieu 57'!I37</f>
        <v>0</v>
      </c>
      <c r="O34" s="90">
        <f t="shared" si="3"/>
        <v>95.146402894919703</v>
      </c>
      <c r="P34" s="90"/>
      <c r="Q34" s="90">
        <f t="shared" si="4"/>
        <v>95.146402894919703</v>
      </c>
    </row>
    <row r="35" spans="1:17" s="19" customFormat="1" ht="19.5">
      <c r="A35" s="54"/>
      <c r="B35" s="59" t="s">
        <v>149</v>
      </c>
      <c r="C35" s="58">
        <f t="shared" si="7"/>
        <v>1969.348</v>
      </c>
      <c r="D35" s="58"/>
      <c r="E35" s="58">
        <f>'[1]Bieu 57'!C38</f>
        <v>1969.348</v>
      </c>
      <c r="F35" s="58">
        <f>G35+H35+I35+J35+K35+N35</f>
        <v>779.77599999999995</v>
      </c>
      <c r="G35" s="58"/>
      <c r="H35" s="58">
        <f>'[1]Bieu 57'!G38</f>
        <v>779.77599999999995</v>
      </c>
      <c r="I35" s="58"/>
      <c r="J35" s="58"/>
      <c r="K35" s="58">
        <f t="shared" si="8"/>
        <v>0</v>
      </c>
      <c r="L35" s="58"/>
      <c r="M35" s="58"/>
      <c r="N35" s="89">
        <f>'[1]Bieu 57'!I38</f>
        <v>0</v>
      </c>
      <c r="O35" s="90"/>
      <c r="P35" s="90"/>
      <c r="Q35" s="90"/>
    </row>
    <row r="36" spans="1:17" s="19" customFormat="1" ht="19.5">
      <c r="A36" s="54"/>
      <c r="B36" s="59" t="s">
        <v>145</v>
      </c>
      <c r="C36" s="58">
        <f t="shared" si="7"/>
        <v>1589.3679999999999</v>
      </c>
      <c r="D36" s="58"/>
      <c r="E36" s="58">
        <f>'[1]Bieu 57'!C39</f>
        <v>1589.3679999999999</v>
      </c>
      <c r="F36" s="58">
        <f t="shared" si="15"/>
        <v>1584.3669</v>
      </c>
      <c r="G36" s="58"/>
      <c r="H36" s="58">
        <f>'[1]Bieu 57'!G39</f>
        <v>1568.6152529999999</v>
      </c>
      <c r="I36" s="58"/>
      <c r="J36" s="58"/>
      <c r="K36" s="58">
        <f t="shared" si="8"/>
        <v>0</v>
      </c>
      <c r="L36" s="58"/>
      <c r="M36" s="58"/>
      <c r="N36" s="89">
        <f>'[1]Bieu 57'!I39</f>
        <v>15.751647</v>
      </c>
      <c r="O36" s="90">
        <f t="shared" si="3"/>
        <v>99.685340336536285</v>
      </c>
      <c r="P36" s="90"/>
      <c r="Q36" s="90">
        <f t="shared" si="4"/>
        <v>98.694276781714493</v>
      </c>
    </row>
    <row r="37" spans="1:17" s="17" customFormat="1" ht="18.75">
      <c r="A37" s="211" t="s">
        <v>146</v>
      </c>
      <c r="B37" s="209" t="s">
        <v>147</v>
      </c>
      <c r="C37" s="199">
        <f>SUM(C38:C43)</f>
        <v>2198.192</v>
      </c>
      <c r="D37" s="199">
        <f t="shared" ref="D37:N37" si="16">SUM(D38:D43)</f>
        <v>0</v>
      </c>
      <c r="E37" s="199">
        <f t="shared" si="16"/>
        <v>2198.192</v>
      </c>
      <c r="F37" s="199">
        <f t="shared" si="16"/>
        <v>2431.8227749999996</v>
      </c>
      <c r="G37" s="199">
        <f t="shared" si="16"/>
        <v>0</v>
      </c>
      <c r="H37" s="199">
        <f>SUM(H38:H43)</f>
        <v>2065.0320059999999</v>
      </c>
      <c r="I37" s="199">
        <f t="shared" si="16"/>
        <v>0</v>
      </c>
      <c r="J37" s="199">
        <f t="shared" si="16"/>
        <v>0</v>
      </c>
      <c r="K37" s="199">
        <f t="shared" si="16"/>
        <v>324.93399999999997</v>
      </c>
      <c r="L37" s="199">
        <f t="shared" si="16"/>
        <v>0</v>
      </c>
      <c r="M37" s="199">
        <f t="shared" si="16"/>
        <v>324.93399999999997</v>
      </c>
      <c r="N37" s="159">
        <f t="shared" si="16"/>
        <v>41.856769</v>
      </c>
      <c r="O37" s="210">
        <f t="shared" si="3"/>
        <v>110.62831522451175</v>
      </c>
      <c r="P37" s="210"/>
      <c r="Q37" s="210">
        <f t="shared" si="4"/>
        <v>93.942294667617745</v>
      </c>
    </row>
    <row r="38" spans="1:17" s="19" customFormat="1" ht="19.5">
      <c r="A38" s="54"/>
      <c r="B38" s="59" t="s">
        <v>148</v>
      </c>
      <c r="C38" s="58">
        <f t="shared" si="7"/>
        <v>33.18</v>
      </c>
      <c r="D38" s="58"/>
      <c r="E38" s="58">
        <f>'[1]Bieu 57'!C41</f>
        <v>33.18</v>
      </c>
      <c r="F38" s="58">
        <f>G38+H38+I38+J38+K38+N38</f>
        <v>33.18</v>
      </c>
      <c r="G38" s="58"/>
      <c r="H38" s="58">
        <f>'[1]Bieu 57'!G41</f>
        <v>33.18</v>
      </c>
      <c r="I38" s="58"/>
      <c r="J38" s="58"/>
      <c r="K38" s="58">
        <f t="shared" si="8"/>
        <v>0</v>
      </c>
      <c r="L38" s="58"/>
      <c r="M38" s="58"/>
      <c r="N38" s="89">
        <f>'[1]Bieu 57'!I41</f>
        <v>0</v>
      </c>
      <c r="O38" s="90">
        <f t="shared" si="3"/>
        <v>100</v>
      </c>
      <c r="P38" s="90"/>
      <c r="Q38" s="90">
        <f t="shared" si="4"/>
        <v>100</v>
      </c>
    </row>
    <row r="39" spans="1:17" s="19" customFormat="1" ht="38.25">
      <c r="A39" s="54"/>
      <c r="B39" s="59" t="s">
        <v>342</v>
      </c>
      <c r="C39" s="58">
        <f t="shared" si="7"/>
        <v>0</v>
      </c>
      <c r="D39" s="58"/>
      <c r="E39" s="58"/>
      <c r="F39" s="58">
        <f>G39+H39+I39+J39+K39+N39</f>
        <v>349.99999999999994</v>
      </c>
      <c r="G39" s="58"/>
      <c r="H39" s="58">
        <v>0</v>
      </c>
      <c r="I39" s="58"/>
      <c r="J39" s="58"/>
      <c r="K39" s="58">
        <f t="shared" si="8"/>
        <v>324.93399999999997</v>
      </c>
      <c r="L39" s="58"/>
      <c r="M39" s="58">
        <f>'[1]Bieu 57'!G42</f>
        <v>324.93399999999997</v>
      </c>
      <c r="N39" s="89">
        <f>'[1]Bieu 57'!I42</f>
        <v>25.065999999999999</v>
      </c>
      <c r="O39" s="90"/>
      <c r="P39" s="90"/>
      <c r="Q39" s="90"/>
    </row>
    <row r="40" spans="1:17" s="17" customFormat="1" ht="18.75">
      <c r="A40" s="54"/>
      <c r="B40" s="59" t="s">
        <v>149</v>
      </c>
      <c r="C40" s="58">
        <f t="shared" si="7"/>
        <v>864.24599999999998</v>
      </c>
      <c r="D40" s="58"/>
      <c r="E40" s="58">
        <f>'[1]Bieu 57'!C43</f>
        <v>864.24599999999998</v>
      </c>
      <c r="F40" s="58">
        <f t="shared" ref="F40:F43" si="17">G40+H40+I40+J40+K40+N40</f>
        <v>799.291247</v>
      </c>
      <c r="G40" s="58"/>
      <c r="H40" s="58">
        <f>'[1]Bieu 57'!G43</f>
        <v>799.291247</v>
      </c>
      <c r="I40" s="58"/>
      <c r="J40" s="58"/>
      <c r="K40" s="58">
        <f t="shared" si="8"/>
        <v>0</v>
      </c>
      <c r="L40" s="58"/>
      <c r="M40" s="58"/>
      <c r="N40" s="89">
        <f>'[1]Bieu 57'!I43</f>
        <v>0</v>
      </c>
      <c r="O40" s="90">
        <f t="shared" si="3"/>
        <v>92.484228680260017</v>
      </c>
      <c r="P40" s="90"/>
      <c r="Q40" s="90">
        <f t="shared" si="4"/>
        <v>92.484228680260017</v>
      </c>
    </row>
    <row r="41" spans="1:17" s="51" customFormat="1" ht="18.75">
      <c r="A41" s="54"/>
      <c r="B41" s="59" t="s">
        <v>330</v>
      </c>
      <c r="C41" s="58">
        <f t="shared" si="7"/>
        <v>391.22399999999999</v>
      </c>
      <c r="D41" s="58"/>
      <c r="E41" s="58">
        <f>'[1]Bieu 57'!C44</f>
        <v>391.22399999999999</v>
      </c>
      <c r="F41" s="58">
        <f t="shared" si="17"/>
        <v>376</v>
      </c>
      <c r="G41" s="58"/>
      <c r="H41" s="58">
        <f>'[1]Bieu 57'!G44</f>
        <v>376</v>
      </c>
      <c r="I41" s="58"/>
      <c r="J41" s="58"/>
      <c r="K41" s="58"/>
      <c r="L41" s="58"/>
      <c r="M41" s="58"/>
      <c r="N41" s="89"/>
      <c r="O41" s="90">
        <f t="shared" si="3"/>
        <v>96.108623192851155</v>
      </c>
      <c r="P41" s="90"/>
      <c r="Q41" s="90">
        <f t="shared" si="4"/>
        <v>96.108623192851155</v>
      </c>
    </row>
    <row r="42" spans="1:17" s="51" customFormat="1" ht="18.75">
      <c r="A42" s="54"/>
      <c r="B42" s="59" t="s">
        <v>328</v>
      </c>
      <c r="C42" s="58">
        <f t="shared" si="7"/>
        <v>6</v>
      </c>
      <c r="D42" s="58"/>
      <c r="E42" s="58">
        <f>'[1]Bieu 57'!C45</f>
        <v>6</v>
      </c>
      <c r="F42" s="58">
        <f t="shared" si="17"/>
        <v>6</v>
      </c>
      <c r="G42" s="58"/>
      <c r="H42" s="58">
        <f>'[1]Bieu 57'!G45</f>
        <v>6</v>
      </c>
      <c r="I42" s="58"/>
      <c r="J42" s="58"/>
      <c r="K42" s="58"/>
      <c r="L42" s="58"/>
      <c r="M42" s="58"/>
      <c r="N42" s="89"/>
      <c r="O42" s="90">
        <f t="shared" si="3"/>
        <v>100</v>
      </c>
      <c r="P42" s="90"/>
      <c r="Q42" s="90">
        <f t="shared" si="4"/>
        <v>100</v>
      </c>
    </row>
    <row r="43" spans="1:17" s="17" customFormat="1" ht="18.75">
      <c r="A43" s="54"/>
      <c r="B43" s="59" t="s">
        <v>145</v>
      </c>
      <c r="C43" s="58">
        <f t="shared" si="7"/>
        <v>903.54200000000003</v>
      </c>
      <c r="D43" s="58"/>
      <c r="E43" s="58">
        <f>'[1]Bieu 57'!C46</f>
        <v>903.54200000000003</v>
      </c>
      <c r="F43" s="58">
        <f t="shared" si="17"/>
        <v>867.35152799999992</v>
      </c>
      <c r="G43" s="58"/>
      <c r="H43" s="58">
        <f>'[1]Bieu 57'!G46</f>
        <v>850.56075899999996</v>
      </c>
      <c r="I43" s="58"/>
      <c r="J43" s="58"/>
      <c r="K43" s="58">
        <f t="shared" si="8"/>
        <v>0</v>
      </c>
      <c r="L43" s="58"/>
      <c r="M43" s="58"/>
      <c r="N43" s="89">
        <f>'[1]Bieu 57'!I46</f>
        <v>16.790769000000001</v>
      </c>
      <c r="O43" s="90">
        <f t="shared" si="3"/>
        <v>95.994599918985486</v>
      </c>
      <c r="P43" s="90"/>
      <c r="Q43" s="90">
        <f t="shared" si="4"/>
        <v>94.136272469901783</v>
      </c>
    </row>
    <row r="44" spans="1:17" s="17" customFormat="1" ht="18.75">
      <c r="A44" s="211" t="s">
        <v>150</v>
      </c>
      <c r="B44" s="209" t="s">
        <v>151</v>
      </c>
      <c r="C44" s="199">
        <f t="shared" ref="C44:N44" si="18">SUM(C45:C50)</f>
        <v>30903.624</v>
      </c>
      <c r="D44" s="199">
        <f t="shared" si="18"/>
        <v>0</v>
      </c>
      <c r="E44" s="199">
        <f t="shared" si="18"/>
        <v>30903.624</v>
      </c>
      <c r="F44" s="199">
        <f t="shared" si="18"/>
        <v>31327.445484</v>
      </c>
      <c r="G44" s="199">
        <f t="shared" si="18"/>
        <v>0</v>
      </c>
      <c r="H44" s="199">
        <f t="shared" si="18"/>
        <v>30239.328778999999</v>
      </c>
      <c r="I44" s="199">
        <f t="shared" si="18"/>
        <v>0</v>
      </c>
      <c r="J44" s="199">
        <f t="shared" si="18"/>
        <v>0</v>
      </c>
      <c r="K44" s="199">
        <f t="shared" si="18"/>
        <v>696.54</v>
      </c>
      <c r="L44" s="199">
        <f t="shared" si="18"/>
        <v>0</v>
      </c>
      <c r="M44" s="199">
        <f>SUM(M45:M50)</f>
        <v>696.54</v>
      </c>
      <c r="N44" s="159">
        <f t="shared" si="18"/>
        <v>391.57670500000006</v>
      </c>
      <c r="O44" s="210">
        <f t="shared" si="3"/>
        <v>101.37142971969891</v>
      </c>
      <c r="P44" s="210"/>
      <c r="Q44" s="210">
        <f t="shared" si="4"/>
        <v>97.85042938329822</v>
      </c>
    </row>
    <row r="45" spans="1:17" s="17" customFormat="1" ht="37.5">
      <c r="A45" s="54"/>
      <c r="B45" s="59" t="s">
        <v>327</v>
      </c>
      <c r="C45" s="58">
        <f t="shared" si="7"/>
        <v>28034.11</v>
      </c>
      <c r="D45" s="58"/>
      <c r="E45" s="58">
        <f>'[1]Bieu 57'!C48</f>
        <v>28034.11</v>
      </c>
      <c r="F45" s="58">
        <f>G45+H45+I45+J45+K45+N45</f>
        <v>27943.781999999999</v>
      </c>
      <c r="G45" s="58"/>
      <c r="H45" s="58">
        <f>'[1]Bieu 57'!G48</f>
        <v>27943.781999999999</v>
      </c>
      <c r="I45" s="58"/>
      <c r="J45" s="58"/>
      <c r="K45" s="58">
        <f t="shared" si="8"/>
        <v>0</v>
      </c>
      <c r="L45" s="58"/>
      <c r="M45" s="58"/>
      <c r="N45" s="89">
        <f>'[1]Bieu 57'!I48</f>
        <v>0</v>
      </c>
      <c r="O45" s="90">
        <f t="shared" si="3"/>
        <v>99.677792517757823</v>
      </c>
      <c r="P45" s="90"/>
      <c r="Q45" s="90">
        <f>H45/E45*100</f>
        <v>99.677792517757823</v>
      </c>
    </row>
    <row r="46" spans="1:17" s="17" customFormat="1" ht="18.75">
      <c r="A46" s="54"/>
      <c r="B46" s="59" t="s">
        <v>295</v>
      </c>
      <c r="C46" s="58">
        <f t="shared" si="7"/>
        <v>0</v>
      </c>
      <c r="D46" s="58"/>
      <c r="E46" s="58"/>
      <c r="F46" s="58">
        <f>G46+H46+I46+J46+K46+N46</f>
        <v>520</v>
      </c>
      <c r="G46" s="58"/>
      <c r="H46" s="58"/>
      <c r="I46" s="58"/>
      <c r="J46" s="58"/>
      <c r="K46" s="58">
        <f t="shared" si="8"/>
        <v>416.01499999999999</v>
      </c>
      <c r="L46" s="58"/>
      <c r="M46" s="58">
        <f>'[1]Bieu 57'!G49</f>
        <v>416.01499999999999</v>
      </c>
      <c r="N46" s="89">
        <f>'[1]Bieu 57'!I49</f>
        <v>103.985</v>
      </c>
      <c r="O46" s="90"/>
      <c r="P46" s="90"/>
      <c r="Q46" s="90"/>
    </row>
    <row r="47" spans="1:17" s="19" customFormat="1" ht="19.5">
      <c r="A47" s="54"/>
      <c r="B47" s="91" t="s">
        <v>361</v>
      </c>
      <c r="C47" s="58">
        <f t="shared" si="7"/>
        <v>150</v>
      </c>
      <c r="D47" s="58"/>
      <c r="E47" s="58">
        <f>'[1]Bieu 57'!C50</f>
        <v>150</v>
      </c>
      <c r="F47" s="58">
        <f t="shared" ref="F47:F48" si="19">G47+H47+I47+J47+K47+N47</f>
        <v>150</v>
      </c>
      <c r="G47" s="58"/>
      <c r="H47" s="58">
        <f>'[1]Bieu 57'!G50</f>
        <v>150</v>
      </c>
      <c r="I47" s="58"/>
      <c r="J47" s="58"/>
      <c r="K47" s="58"/>
      <c r="L47" s="58"/>
      <c r="M47" s="58"/>
      <c r="N47" s="89"/>
      <c r="O47" s="90">
        <f t="shared" si="3"/>
        <v>100</v>
      </c>
      <c r="P47" s="90"/>
      <c r="Q47" s="90">
        <f t="shared" ref="Q47:Q49" si="20">H47/E47*100</f>
        <v>100</v>
      </c>
    </row>
    <row r="48" spans="1:17" s="19" customFormat="1" ht="19.5">
      <c r="A48" s="54"/>
      <c r="B48" s="91" t="s">
        <v>362</v>
      </c>
      <c r="C48" s="58">
        <f t="shared" si="7"/>
        <v>585</v>
      </c>
      <c r="D48" s="58"/>
      <c r="E48" s="58">
        <f>'[1]Bieu 57'!C51</f>
        <v>585</v>
      </c>
      <c r="F48" s="58">
        <f t="shared" si="19"/>
        <v>584.80999999999995</v>
      </c>
      <c r="G48" s="58"/>
      <c r="H48" s="58">
        <f>'[1]Bieu 57'!G51</f>
        <v>584.80999999999995</v>
      </c>
      <c r="I48" s="58"/>
      <c r="J48" s="58"/>
      <c r="K48" s="58"/>
      <c r="L48" s="58"/>
      <c r="M48" s="58"/>
      <c r="N48" s="89"/>
      <c r="O48" s="90">
        <f t="shared" si="3"/>
        <v>99.967521367521357</v>
      </c>
      <c r="P48" s="90"/>
      <c r="Q48" s="90">
        <f t="shared" si="20"/>
        <v>99.967521367521357</v>
      </c>
    </row>
    <row r="49" spans="1:17" s="19" customFormat="1" ht="19.5">
      <c r="A49" s="54"/>
      <c r="B49" s="59" t="s">
        <v>328</v>
      </c>
      <c r="C49" s="58">
        <f t="shared" si="7"/>
        <v>2.8</v>
      </c>
      <c r="D49" s="58"/>
      <c r="E49" s="58">
        <f>'[1]Bieu 57'!C52</f>
        <v>2.8</v>
      </c>
      <c r="F49" s="58">
        <f>G49+H49+I49+J49+K49+N49</f>
        <v>2.8</v>
      </c>
      <c r="G49" s="58"/>
      <c r="H49" s="58">
        <f>'[1]Bieu 57'!G52</f>
        <v>2.8</v>
      </c>
      <c r="I49" s="58"/>
      <c r="J49" s="58"/>
      <c r="K49" s="58"/>
      <c r="L49" s="58"/>
      <c r="M49" s="58"/>
      <c r="N49" s="89"/>
      <c r="O49" s="90">
        <f t="shared" si="3"/>
        <v>100</v>
      </c>
      <c r="P49" s="90"/>
      <c r="Q49" s="90">
        <f t="shared" si="20"/>
        <v>100</v>
      </c>
    </row>
    <row r="50" spans="1:17" s="19" customFormat="1" ht="19.5">
      <c r="A50" s="54"/>
      <c r="B50" s="59" t="s">
        <v>145</v>
      </c>
      <c r="C50" s="58">
        <f t="shared" si="7"/>
        <v>2131.7139999999999</v>
      </c>
      <c r="D50" s="58"/>
      <c r="E50" s="58">
        <f>'[1]Bieu 57'!C53</f>
        <v>2131.7139999999999</v>
      </c>
      <c r="F50" s="58">
        <f>G50+H50+I50+J50+K50+N50</f>
        <v>2126.053484</v>
      </c>
      <c r="G50" s="58"/>
      <c r="H50" s="58">
        <f>'[1]Bieu 57'!G53-K50</f>
        <v>1557.9367790000001</v>
      </c>
      <c r="I50" s="58"/>
      <c r="J50" s="58"/>
      <c r="K50" s="58">
        <f t="shared" si="8"/>
        <v>280.52499999999998</v>
      </c>
      <c r="L50" s="58"/>
      <c r="M50" s="58">
        <f>80.525+200</f>
        <v>280.52499999999998</v>
      </c>
      <c r="N50" s="89">
        <f>'[1]Bieu 57'!I53</f>
        <v>287.59170500000005</v>
      </c>
      <c r="O50" s="90">
        <f t="shared" si="3"/>
        <v>99.734461752373917</v>
      </c>
      <c r="P50" s="90"/>
      <c r="Q50" s="90">
        <f t="shared" si="4"/>
        <v>73.083761658458883</v>
      </c>
    </row>
    <row r="51" spans="1:17" s="19" customFormat="1" ht="19.5">
      <c r="A51" s="157" t="s">
        <v>152</v>
      </c>
      <c r="B51" s="209" t="s">
        <v>153</v>
      </c>
      <c r="C51" s="199">
        <f>SUM(C52:C54)</f>
        <v>1644.046</v>
      </c>
      <c r="D51" s="199">
        <f t="shared" ref="D51:N51" si="21">SUM(D52:D54)</f>
        <v>0</v>
      </c>
      <c r="E51" s="199">
        <f t="shared" si="21"/>
        <v>1644.046</v>
      </c>
      <c r="F51" s="199">
        <f t="shared" si="21"/>
        <v>1629.926696</v>
      </c>
      <c r="G51" s="199">
        <f t="shared" si="21"/>
        <v>0</v>
      </c>
      <c r="H51" s="199">
        <f>SUM(H52:H54)</f>
        <v>1578.8820000000001</v>
      </c>
      <c r="I51" s="199">
        <f t="shared" si="21"/>
        <v>0</v>
      </c>
      <c r="J51" s="199">
        <f t="shared" si="21"/>
        <v>0</v>
      </c>
      <c r="K51" s="199">
        <f t="shared" si="21"/>
        <v>45</v>
      </c>
      <c r="L51" s="199">
        <f t="shared" si="21"/>
        <v>0</v>
      </c>
      <c r="M51" s="199">
        <f t="shared" si="21"/>
        <v>45</v>
      </c>
      <c r="N51" s="199">
        <f t="shared" si="21"/>
        <v>6.0446960000000001</v>
      </c>
      <c r="O51" s="210">
        <f t="shared" si="3"/>
        <v>99.141185587264587</v>
      </c>
      <c r="P51" s="210"/>
      <c r="Q51" s="210">
        <f t="shared" si="4"/>
        <v>96.03636394602097</v>
      </c>
    </row>
    <row r="52" spans="1:17" s="19" customFormat="1" ht="19.5">
      <c r="A52" s="56"/>
      <c r="B52" s="59" t="s">
        <v>264</v>
      </c>
      <c r="C52" s="58">
        <f t="shared" si="7"/>
        <v>402.33699999999999</v>
      </c>
      <c r="D52" s="58"/>
      <c r="E52" s="58">
        <f>'[1]Bieu 57'!C55</f>
        <v>402.33699999999999</v>
      </c>
      <c r="F52" s="58">
        <f>G52+H52+I52+J52+K52+N52</f>
        <v>390.72</v>
      </c>
      <c r="G52" s="58"/>
      <c r="H52" s="58">
        <f>'[1]Bieu 57'!G55</f>
        <v>390.72</v>
      </c>
      <c r="I52" s="58"/>
      <c r="J52" s="58"/>
      <c r="K52" s="58">
        <f t="shared" si="8"/>
        <v>0</v>
      </c>
      <c r="L52" s="58"/>
      <c r="M52" s="58"/>
      <c r="N52" s="89">
        <f>'[1]Bieu 57'!I55</f>
        <v>0</v>
      </c>
      <c r="O52" s="90">
        <f t="shared" si="3"/>
        <v>97.112619520451773</v>
      </c>
      <c r="P52" s="90"/>
      <c r="Q52" s="90">
        <f t="shared" si="4"/>
        <v>97.112619520451773</v>
      </c>
    </row>
    <row r="53" spans="1:17" s="19" customFormat="1" ht="19.5">
      <c r="A53" s="56"/>
      <c r="B53" s="59" t="s">
        <v>328</v>
      </c>
      <c r="C53" s="58">
        <f t="shared" si="7"/>
        <v>2.5</v>
      </c>
      <c r="D53" s="58"/>
      <c r="E53" s="58">
        <f>'[1]Bieu 57'!C56</f>
        <v>2.5</v>
      </c>
      <c r="F53" s="58">
        <f>G53+H53+I53+J53+K53+N53</f>
        <v>2.5</v>
      </c>
      <c r="G53" s="58"/>
      <c r="H53" s="58">
        <f>'[1]Bieu 57'!G56</f>
        <v>2.5</v>
      </c>
      <c r="I53" s="58"/>
      <c r="J53" s="58"/>
      <c r="K53" s="58"/>
      <c r="L53" s="58"/>
      <c r="M53" s="58"/>
      <c r="N53" s="89"/>
      <c r="O53" s="90"/>
      <c r="P53" s="90"/>
      <c r="Q53" s="90"/>
    </row>
    <row r="54" spans="1:17" s="17" customFormat="1" ht="18.75">
      <c r="A54" s="56"/>
      <c r="B54" s="59" t="s">
        <v>145</v>
      </c>
      <c r="C54" s="58">
        <f t="shared" si="7"/>
        <v>1239.2090000000001</v>
      </c>
      <c r="D54" s="58"/>
      <c r="E54" s="58">
        <f>'[1]Bieu 57'!C57+'[1]Bieu 57'!C56</f>
        <v>1239.2090000000001</v>
      </c>
      <c r="F54" s="58">
        <f t="shared" ref="F54:F63" si="22">G54+H54+I54+J54+K54+N54</f>
        <v>1236.706696</v>
      </c>
      <c r="G54" s="58"/>
      <c r="H54" s="58">
        <f>'[1]Bieu 57'!G57-K54</f>
        <v>1185.662</v>
      </c>
      <c r="I54" s="58"/>
      <c r="J54" s="58"/>
      <c r="K54" s="58">
        <f t="shared" si="8"/>
        <v>45</v>
      </c>
      <c r="L54" s="58"/>
      <c r="M54" s="58">
        <v>45</v>
      </c>
      <c r="N54" s="89">
        <f>'[1]Bieu 57'!I57</f>
        <v>6.0446960000000001</v>
      </c>
      <c r="O54" s="90">
        <f t="shared" si="3"/>
        <v>99.798072480106256</v>
      </c>
      <c r="P54" s="90"/>
      <c r="Q54" s="90">
        <f t="shared" si="4"/>
        <v>95.678937128442413</v>
      </c>
    </row>
    <row r="55" spans="1:17" s="17" customFormat="1" ht="18.75">
      <c r="A55" s="56" t="s">
        <v>154</v>
      </c>
      <c r="B55" s="59" t="s">
        <v>155</v>
      </c>
      <c r="C55" s="58">
        <f>SUM(C56:C57)</f>
        <v>968.07331499999998</v>
      </c>
      <c r="D55" s="58">
        <f t="shared" ref="D55:N55" si="23">SUM(D56:D57)</f>
        <v>0</v>
      </c>
      <c r="E55" s="58">
        <f t="shared" si="23"/>
        <v>968.07331499999998</v>
      </c>
      <c r="F55" s="58">
        <f t="shared" si="23"/>
        <v>968.07331499999998</v>
      </c>
      <c r="G55" s="58">
        <f t="shared" si="23"/>
        <v>0</v>
      </c>
      <c r="H55" s="58">
        <f t="shared" si="23"/>
        <v>956.44226900000001</v>
      </c>
      <c r="I55" s="58">
        <f t="shared" si="23"/>
        <v>0</v>
      </c>
      <c r="J55" s="58">
        <f t="shared" si="23"/>
        <v>0</v>
      </c>
      <c r="K55" s="58">
        <f t="shared" si="23"/>
        <v>0</v>
      </c>
      <c r="L55" s="58">
        <f t="shared" si="23"/>
        <v>0</v>
      </c>
      <c r="M55" s="58">
        <f t="shared" si="23"/>
        <v>0</v>
      </c>
      <c r="N55" s="58">
        <f t="shared" si="23"/>
        <v>11.631046</v>
      </c>
      <c r="O55" s="90">
        <f t="shared" si="3"/>
        <v>100</v>
      </c>
      <c r="P55" s="90"/>
      <c r="Q55" s="90">
        <f t="shared" si="4"/>
        <v>98.798536658352162</v>
      </c>
    </row>
    <row r="56" spans="1:17" s="17" customFormat="1" ht="18.75">
      <c r="A56" s="56"/>
      <c r="B56" s="91" t="s">
        <v>145</v>
      </c>
      <c r="C56" s="58">
        <f t="shared" si="7"/>
        <v>945.07331499999998</v>
      </c>
      <c r="D56" s="58"/>
      <c r="E56" s="58">
        <f>'[1]Bieu 57'!C59</f>
        <v>945.07331499999998</v>
      </c>
      <c r="F56" s="58">
        <f t="shared" si="22"/>
        <v>945.07331499999998</v>
      </c>
      <c r="G56" s="58"/>
      <c r="H56" s="58">
        <f>'[1]Bieu 57'!G59</f>
        <v>933.44226900000001</v>
      </c>
      <c r="I56" s="58"/>
      <c r="J56" s="58"/>
      <c r="K56" s="58"/>
      <c r="L56" s="58"/>
      <c r="M56" s="58"/>
      <c r="N56" s="89">
        <f>'[1]Bieu 57'!I59</f>
        <v>11.631046</v>
      </c>
      <c r="O56" s="90">
        <f t="shared" si="3"/>
        <v>100</v>
      </c>
      <c r="P56" s="90"/>
      <c r="Q56" s="90">
        <f t="shared" si="4"/>
        <v>98.769296961897609</v>
      </c>
    </row>
    <row r="57" spans="1:17" s="19" customFormat="1" ht="19.5">
      <c r="A57" s="56"/>
      <c r="B57" s="91" t="s">
        <v>328</v>
      </c>
      <c r="C57" s="58">
        <f t="shared" si="7"/>
        <v>23</v>
      </c>
      <c r="D57" s="58"/>
      <c r="E57" s="58">
        <f>'[1]Bieu 57'!C60</f>
        <v>23</v>
      </c>
      <c r="F57" s="58">
        <f t="shared" si="22"/>
        <v>23</v>
      </c>
      <c r="G57" s="58"/>
      <c r="H57" s="58">
        <f>'[1]Bieu 57'!G60</f>
        <v>23</v>
      </c>
      <c r="I57" s="58"/>
      <c r="J57" s="58"/>
      <c r="K57" s="58"/>
      <c r="L57" s="58"/>
      <c r="M57" s="58"/>
      <c r="N57" s="89"/>
      <c r="O57" s="90">
        <f t="shared" si="3"/>
        <v>100</v>
      </c>
      <c r="P57" s="90"/>
      <c r="Q57" s="90">
        <f t="shared" si="4"/>
        <v>100</v>
      </c>
    </row>
    <row r="58" spans="1:17" s="19" customFormat="1" ht="19.5">
      <c r="A58" s="56" t="s">
        <v>156</v>
      </c>
      <c r="B58" s="59" t="s">
        <v>157</v>
      </c>
      <c r="C58" s="58">
        <f>SUM(C59:C60)</f>
        <v>791.97</v>
      </c>
      <c r="D58" s="58">
        <f t="shared" ref="D58:N58" si="24">SUM(D59:D60)</f>
        <v>0</v>
      </c>
      <c r="E58" s="58">
        <f t="shared" si="24"/>
        <v>791.97</v>
      </c>
      <c r="F58" s="58">
        <f>SUM(F59:F60)</f>
        <v>791.40458699999999</v>
      </c>
      <c r="G58" s="58">
        <f t="shared" si="24"/>
        <v>0</v>
      </c>
      <c r="H58" s="58">
        <f>SUM(H59:H60)</f>
        <v>780.30353700000001</v>
      </c>
      <c r="I58" s="58">
        <f t="shared" si="24"/>
        <v>0</v>
      </c>
      <c r="J58" s="58">
        <f t="shared" si="24"/>
        <v>0</v>
      </c>
      <c r="K58" s="58">
        <f t="shared" si="24"/>
        <v>0</v>
      </c>
      <c r="L58" s="58">
        <f t="shared" si="24"/>
        <v>0</v>
      </c>
      <c r="M58" s="58">
        <f t="shared" si="24"/>
        <v>0</v>
      </c>
      <c r="N58" s="58">
        <f t="shared" si="24"/>
        <v>11.101050000000001</v>
      </c>
      <c r="O58" s="90">
        <f t="shared" si="3"/>
        <v>99.928606765407778</v>
      </c>
      <c r="P58" s="90"/>
      <c r="Q58" s="90">
        <f t="shared" si="4"/>
        <v>98.526905943406945</v>
      </c>
    </row>
    <row r="59" spans="1:17" s="19" customFormat="1" ht="19.5">
      <c r="A59" s="56"/>
      <c r="B59" s="91" t="s">
        <v>145</v>
      </c>
      <c r="C59" s="58">
        <f t="shared" si="7"/>
        <v>789.47</v>
      </c>
      <c r="D59" s="58"/>
      <c r="E59" s="58">
        <f>'[1]Bieu 57'!C62</f>
        <v>789.47</v>
      </c>
      <c r="F59" s="58">
        <f t="shared" ref="F59:F60" si="25">G59+H59+I59+J59+K59+N59</f>
        <v>788.90458699999999</v>
      </c>
      <c r="G59" s="58"/>
      <c r="H59" s="58">
        <f>'[1]Bieu 57'!G62</f>
        <v>777.80353700000001</v>
      </c>
      <c r="I59" s="58"/>
      <c r="J59" s="58"/>
      <c r="K59" s="58"/>
      <c r="L59" s="58"/>
      <c r="M59" s="58"/>
      <c r="N59" s="89">
        <f>'[1]Bieu 57'!I62</f>
        <v>11.101050000000001</v>
      </c>
      <c r="O59" s="90">
        <f t="shared" si="3"/>
        <v>99.928380685776531</v>
      </c>
      <c r="P59" s="90"/>
      <c r="Q59" s="90">
        <f t="shared" si="4"/>
        <v>98.522241123791915</v>
      </c>
    </row>
    <row r="60" spans="1:17" s="19" customFormat="1" ht="19.5">
      <c r="A60" s="56"/>
      <c r="B60" s="91" t="s">
        <v>328</v>
      </c>
      <c r="C60" s="58">
        <f t="shared" si="7"/>
        <v>2.5</v>
      </c>
      <c r="D60" s="58"/>
      <c r="E60" s="58">
        <f>'[1]Bieu 57'!C63</f>
        <v>2.5</v>
      </c>
      <c r="F60" s="58">
        <f t="shared" si="25"/>
        <v>2.5</v>
      </c>
      <c r="G60" s="58"/>
      <c r="H60" s="58">
        <f>'[1]Bieu 57'!G63</f>
        <v>2.5</v>
      </c>
      <c r="I60" s="58"/>
      <c r="J60" s="58"/>
      <c r="K60" s="58"/>
      <c r="L60" s="58"/>
      <c r="M60" s="58"/>
      <c r="N60" s="89"/>
      <c r="O60" s="90">
        <f t="shared" si="3"/>
        <v>100</v>
      </c>
      <c r="P60" s="90"/>
      <c r="Q60" s="90">
        <f t="shared" si="4"/>
        <v>100</v>
      </c>
    </row>
    <row r="61" spans="1:17" s="19" customFormat="1" ht="19.5">
      <c r="A61" s="56" t="s">
        <v>158</v>
      </c>
      <c r="B61" s="59" t="s">
        <v>159</v>
      </c>
      <c r="C61" s="89">
        <f t="shared" ref="C61:M61" si="26">SUM(C62:C63)</f>
        <v>1935.0138499999998</v>
      </c>
      <c r="D61" s="89">
        <f t="shared" si="26"/>
        <v>0</v>
      </c>
      <c r="E61" s="89">
        <f t="shared" si="26"/>
        <v>1935.0138499999998</v>
      </c>
      <c r="F61" s="89">
        <f>SUM(F62:F63)</f>
        <v>1934.9552329999999</v>
      </c>
      <c r="G61" s="89">
        <f t="shared" si="26"/>
        <v>0</v>
      </c>
      <c r="H61" s="89">
        <f t="shared" si="26"/>
        <v>1907.6315169999998</v>
      </c>
      <c r="I61" s="89">
        <f t="shared" si="26"/>
        <v>0</v>
      </c>
      <c r="J61" s="89">
        <f t="shared" si="26"/>
        <v>0</v>
      </c>
      <c r="K61" s="89">
        <f t="shared" si="26"/>
        <v>0</v>
      </c>
      <c r="L61" s="89">
        <f t="shared" si="26"/>
        <v>0</v>
      </c>
      <c r="M61" s="89">
        <f t="shared" si="26"/>
        <v>0</v>
      </c>
      <c r="N61" s="89">
        <f>SUM(N62:N63)</f>
        <v>27.323716000000001</v>
      </c>
      <c r="O61" s="90">
        <f t="shared" si="3"/>
        <v>99.996970719356867</v>
      </c>
      <c r="P61" s="90"/>
      <c r="Q61" s="90">
        <f t="shared" si="4"/>
        <v>98.584902480155378</v>
      </c>
    </row>
    <row r="62" spans="1:17" s="17" customFormat="1" ht="18.75">
      <c r="A62" s="56"/>
      <c r="B62" s="91" t="s">
        <v>145</v>
      </c>
      <c r="C62" s="58">
        <f t="shared" si="7"/>
        <v>1926.9138499999999</v>
      </c>
      <c r="D62" s="58"/>
      <c r="E62" s="58">
        <f>'[1]Bieu 57'!C65</f>
        <v>1926.9138499999999</v>
      </c>
      <c r="F62" s="58">
        <f t="shared" si="22"/>
        <v>1926.855233</v>
      </c>
      <c r="G62" s="58"/>
      <c r="H62" s="58">
        <f>'[1]Bieu 57'!G65</f>
        <v>1899.5315169999999</v>
      </c>
      <c r="I62" s="58"/>
      <c r="J62" s="58"/>
      <c r="K62" s="58"/>
      <c r="L62" s="58"/>
      <c r="M62" s="58"/>
      <c r="N62" s="89">
        <f>'[1]Bieu 57'!I65</f>
        <v>27.323716000000001</v>
      </c>
      <c r="O62" s="90">
        <f t="shared" si="3"/>
        <v>99.996957985433554</v>
      </c>
      <c r="P62" s="90"/>
      <c r="Q62" s="90">
        <f t="shared" si="4"/>
        <v>98.578953957905284</v>
      </c>
    </row>
    <row r="63" spans="1:17" s="17" customFormat="1" ht="18.75">
      <c r="A63" s="56"/>
      <c r="B63" s="91" t="s">
        <v>328</v>
      </c>
      <c r="C63" s="58">
        <f t="shared" si="7"/>
        <v>8.1</v>
      </c>
      <c r="D63" s="58"/>
      <c r="E63" s="58">
        <f>'[1]Bieu 57'!C66</f>
        <v>8.1</v>
      </c>
      <c r="F63" s="58">
        <f t="shared" si="22"/>
        <v>8.1</v>
      </c>
      <c r="G63" s="58"/>
      <c r="H63" s="58">
        <f>'[1]Bieu 57'!G66</f>
        <v>8.1</v>
      </c>
      <c r="I63" s="58"/>
      <c r="J63" s="58"/>
      <c r="K63" s="58"/>
      <c r="L63" s="58"/>
      <c r="M63" s="58"/>
      <c r="N63" s="89"/>
      <c r="O63" s="90">
        <f t="shared" si="3"/>
        <v>100</v>
      </c>
      <c r="P63" s="90"/>
      <c r="Q63" s="90">
        <f t="shared" si="4"/>
        <v>100</v>
      </c>
    </row>
    <row r="64" spans="1:17" s="17" customFormat="1" ht="18.75">
      <c r="A64" s="157" t="s">
        <v>160</v>
      </c>
      <c r="B64" s="209" t="s">
        <v>161</v>
      </c>
      <c r="C64" s="199">
        <f>SUM(C65:C75)</f>
        <v>89773.36825</v>
      </c>
      <c r="D64" s="199">
        <f t="shared" ref="D64:N64" si="27">SUM(D65:D75)</f>
        <v>0</v>
      </c>
      <c r="E64" s="199">
        <f t="shared" si="27"/>
        <v>89773.36825</v>
      </c>
      <c r="F64" s="199">
        <f>SUM(F65:F75)</f>
        <v>90355.960989000014</v>
      </c>
      <c r="G64" s="199">
        <f t="shared" si="27"/>
        <v>0</v>
      </c>
      <c r="H64" s="199">
        <f>SUM(H65:H75)</f>
        <v>87311.989193999994</v>
      </c>
      <c r="I64" s="199">
        <f t="shared" si="27"/>
        <v>0</v>
      </c>
      <c r="J64" s="199">
        <f t="shared" si="27"/>
        <v>0</v>
      </c>
      <c r="K64" s="199">
        <f t="shared" si="27"/>
        <v>909.02985000000001</v>
      </c>
      <c r="L64" s="199">
        <f t="shared" si="27"/>
        <v>0</v>
      </c>
      <c r="M64" s="199">
        <f>SUM(M65:M75)</f>
        <v>909.02985000000001</v>
      </c>
      <c r="N64" s="159">
        <f t="shared" si="27"/>
        <v>2134.941945</v>
      </c>
      <c r="O64" s="210">
        <f t="shared" si="3"/>
        <v>100.64895943012588</v>
      </c>
      <c r="P64" s="210"/>
      <c r="Q64" s="210">
        <f t="shared" si="4"/>
        <v>97.258230248033499</v>
      </c>
    </row>
    <row r="65" spans="1:17" s="17" customFormat="1" ht="18.75">
      <c r="A65" s="54"/>
      <c r="B65" s="59" t="s">
        <v>145</v>
      </c>
      <c r="C65" s="58">
        <f t="shared" si="7"/>
        <v>1719.933</v>
      </c>
      <c r="D65" s="58"/>
      <c r="E65" s="58">
        <f>'[1]Bieu 57'!C68</f>
        <v>1719.933</v>
      </c>
      <c r="F65" s="58">
        <f>G65+H65+I65+J65+K65+N65</f>
        <v>1634.742739</v>
      </c>
      <c r="G65" s="58"/>
      <c r="H65" s="58">
        <f>'[1]Bieu 57'!G68-K65</f>
        <v>985.56094400000006</v>
      </c>
      <c r="I65" s="58"/>
      <c r="J65" s="58"/>
      <c r="K65" s="58">
        <f t="shared" si="8"/>
        <v>348.25984999999997</v>
      </c>
      <c r="L65" s="58"/>
      <c r="M65" s="58">
        <v>348.25984999999997</v>
      </c>
      <c r="N65" s="89">
        <f>'[1]Bieu 57'!I68</f>
        <v>300.92194499999999</v>
      </c>
      <c r="O65" s="90">
        <f t="shared" si="3"/>
        <v>95.046884907726053</v>
      </c>
      <c r="P65" s="90"/>
      <c r="Q65" s="90">
        <f t="shared" si="4"/>
        <v>57.302287007691589</v>
      </c>
    </row>
    <row r="66" spans="1:17" s="17" customFormat="1" ht="18.75">
      <c r="A66" s="54"/>
      <c r="B66" s="59" t="s">
        <v>162</v>
      </c>
      <c r="C66" s="58">
        <f t="shared" si="7"/>
        <v>5555.2</v>
      </c>
      <c r="D66" s="58"/>
      <c r="E66" s="58">
        <f>'[1]Bieu 57'!C69</f>
        <v>5555.2</v>
      </c>
      <c r="F66" s="58">
        <f t="shared" ref="F66:F79" si="28">G66+H66+I66+J66+K66+N66</f>
        <v>5277.3670000000002</v>
      </c>
      <c r="G66" s="58"/>
      <c r="H66" s="58">
        <f>'[1]Bieu 57'!G69</f>
        <v>5277.3670000000002</v>
      </c>
      <c r="I66" s="58"/>
      <c r="J66" s="58"/>
      <c r="K66" s="58">
        <f t="shared" si="8"/>
        <v>0</v>
      </c>
      <c r="L66" s="58"/>
      <c r="M66" s="58"/>
      <c r="N66" s="89">
        <f>'[1]Bieu 57'!I69</f>
        <v>0</v>
      </c>
      <c r="O66" s="90">
        <f t="shared" si="3"/>
        <v>94.998685915898633</v>
      </c>
      <c r="P66" s="90"/>
      <c r="Q66" s="90">
        <f t="shared" si="4"/>
        <v>94.998685915898633</v>
      </c>
    </row>
    <row r="67" spans="1:17" s="17" customFormat="1" ht="18.75">
      <c r="A67" s="54"/>
      <c r="B67" s="59" t="s">
        <v>163</v>
      </c>
      <c r="C67" s="58">
        <f t="shared" si="7"/>
        <v>76172.687999999995</v>
      </c>
      <c r="D67" s="58"/>
      <c r="E67" s="58">
        <f>'[1]Bieu 57'!C70</f>
        <v>76172.687999999995</v>
      </c>
      <c r="F67" s="58">
        <f t="shared" si="28"/>
        <v>74747.365999999995</v>
      </c>
      <c r="G67" s="58"/>
      <c r="H67" s="58">
        <f>'[1]Bieu 57'!G70</f>
        <v>74747.365999999995</v>
      </c>
      <c r="I67" s="58"/>
      <c r="J67" s="58"/>
      <c r="K67" s="58">
        <f t="shared" si="8"/>
        <v>0</v>
      </c>
      <c r="L67" s="58"/>
      <c r="M67" s="58"/>
      <c r="N67" s="89">
        <f>'[1]Bieu 57'!I70</f>
        <v>0</v>
      </c>
      <c r="O67" s="90">
        <f t="shared" si="3"/>
        <v>98.128828012476077</v>
      </c>
      <c r="P67" s="90"/>
      <c r="Q67" s="90">
        <f t="shared" si="4"/>
        <v>98.128828012476077</v>
      </c>
    </row>
    <row r="68" spans="1:17" s="17" customFormat="1" ht="18.75">
      <c r="A68" s="54"/>
      <c r="B68" s="59" t="s">
        <v>164</v>
      </c>
      <c r="C68" s="58">
        <f t="shared" si="7"/>
        <v>250</v>
      </c>
      <c r="D68" s="58"/>
      <c r="E68" s="58">
        <f>'[1]Bieu 57'!C71</f>
        <v>250</v>
      </c>
      <c r="F68" s="58">
        <f t="shared" si="28"/>
        <v>249.548</v>
      </c>
      <c r="G68" s="58"/>
      <c r="H68" s="58">
        <f>'[1]Bieu 57'!G71</f>
        <v>249.548</v>
      </c>
      <c r="I68" s="58"/>
      <c r="J68" s="58"/>
      <c r="K68" s="58">
        <f t="shared" si="8"/>
        <v>0</v>
      </c>
      <c r="L68" s="58"/>
      <c r="M68" s="58"/>
      <c r="N68" s="89">
        <f>'[1]Bieu 57'!I71</f>
        <v>0</v>
      </c>
      <c r="O68" s="90">
        <f t="shared" si="3"/>
        <v>99.819199999999995</v>
      </c>
      <c r="P68" s="90"/>
      <c r="Q68" s="90">
        <f t="shared" si="4"/>
        <v>99.819199999999995</v>
      </c>
    </row>
    <row r="69" spans="1:17" s="17" customFormat="1" ht="18.75">
      <c r="A69" s="54"/>
      <c r="B69" s="59" t="s">
        <v>296</v>
      </c>
      <c r="C69" s="58">
        <f t="shared" si="7"/>
        <v>5943.0472499999996</v>
      </c>
      <c r="D69" s="58"/>
      <c r="E69" s="58">
        <f>'[1]Bieu 57'!C72</f>
        <v>5943.0472499999996</v>
      </c>
      <c r="F69" s="58">
        <f t="shared" si="28"/>
        <v>5943.0472499999996</v>
      </c>
      <c r="G69" s="58"/>
      <c r="H69" s="58">
        <f>'[1]Bieu 57'!G72</f>
        <v>5943.0472499999996</v>
      </c>
      <c r="I69" s="58"/>
      <c r="J69" s="58"/>
      <c r="K69" s="58">
        <f t="shared" si="8"/>
        <v>0</v>
      </c>
      <c r="L69" s="58"/>
      <c r="M69" s="58"/>
      <c r="N69" s="89">
        <f>'[1]Bieu 57'!I72</f>
        <v>0</v>
      </c>
      <c r="O69" s="90">
        <f t="shared" si="3"/>
        <v>100</v>
      </c>
      <c r="P69" s="90"/>
      <c r="Q69" s="90">
        <f t="shared" si="4"/>
        <v>100</v>
      </c>
    </row>
    <row r="70" spans="1:17" s="17" customFormat="1" ht="18.75">
      <c r="A70" s="54"/>
      <c r="B70" s="59" t="s">
        <v>328</v>
      </c>
      <c r="C70" s="58">
        <f t="shared" si="7"/>
        <v>3.5</v>
      </c>
      <c r="D70" s="58"/>
      <c r="E70" s="58">
        <f>'[1]Bieu 57'!C73</f>
        <v>3.5</v>
      </c>
      <c r="F70" s="58">
        <f t="shared" si="28"/>
        <v>3.5</v>
      </c>
      <c r="G70" s="58"/>
      <c r="H70" s="58">
        <f>'[1]Bieu 57'!G73</f>
        <v>3.5</v>
      </c>
      <c r="I70" s="58"/>
      <c r="J70" s="58"/>
      <c r="K70" s="58">
        <f t="shared" si="8"/>
        <v>0</v>
      </c>
      <c r="L70" s="58"/>
      <c r="M70" s="58"/>
      <c r="N70" s="89">
        <f>'[1]Bieu 57'!I73</f>
        <v>0</v>
      </c>
      <c r="O70" s="90">
        <f t="shared" si="3"/>
        <v>100</v>
      </c>
      <c r="P70" s="90"/>
      <c r="Q70" s="90">
        <f t="shared" si="4"/>
        <v>100</v>
      </c>
    </row>
    <row r="71" spans="1:17" s="17" customFormat="1" ht="18.75">
      <c r="A71" s="54"/>
      <c r="B71" s="91" t="s">
        <v>363</v>
      </c>
      <c r="C71" s="58">
        <f t="shared" si="7"/>
        <v>8</v>
      </c>
      <c r="D71" s="58"/>
      <c r="E71" s="58">
        <f>'[1]Bieu 57'!C74</f>
        <v>8</v>
      </c>
      <c r="F71" s="58">
        <f t="shared" si="28"/>
        <v>8</v>
      </c>
      <c r="G71" s="58"/>
      <c r="H71" s="58">
        <f>'[1]Bieu 57'!G74</f>
        <v>8</v>
      </c>
      <c r="I71" s="58"/>
      <c r="J71" s="58"/>
      <c r="K71" s="58">
        <f t="shared" si="8"/>
        <v>0</v>
      </c>
      <c r="L71" s="58"/>
      <c r="M71" s="58"/>
      <c r="N71" s="89">
        <f>'[1]Bieu 57'!I74</f>
        <v>0</v>
      </c>
      <c r="O71" s="90">
        <f t="shared" si="3"/>
        <v>100</v>
      </c>
      <c r="P71" s="90"/>
      <c r="Q71" s="90">
        <f t="shared" si="4"/>
        <v>100</v>
      </c>
    </row>
    <row r="72" spans="1:17" s="17" customFormat="1" ht="18.75">
      <c r="A72" s="54"/>
      <c r="B72" s="59" t="s">
        <v>165</v>
      </c>
      <c r="C72" s="58">
        <f t="shared" si="7"/>
        <v>121</v>
      </c>
      <c r="D72" s="58"/>
      <c r="E72" s="58">
        <f>'[1]Bieu 57'!C75</f>
        <v>121</v>
      </c>
      <c r="F72" s="58">
        <f t="shared" si="28"/>
        <v>97.6</v>
      </c>
      <c r="G72" s="58"/>
      <c r="H72" s="58">
        <f>'[1]Bieu 57'!G75</f>
        <v>97.6</v>
      </c>
      <c r="I72" s="58"/>
      <c r="J72" s="58"/>
      <c r="K72" s="58">
        <f t="shared" si="8"/>
        <v>0</v>
      </c>
      <c r="L72" s="58"/>
      <c r="M72" s="58"/>
      <c r="N72" s="89">
        <f>'[1]Bieu 57'!I75</f>
        <v>0</v>
      </c>
      <c r="O72" s="90">
        <f t="shared" si="3"/>
        <v>80.661157024793383</v>
      </c>
      <c r="P72" s="90"/>
      <c r="Q72" s="90">
        <f t="shared" si="4"/>
        <v>80.661157024793383</v>
      </c>
    </row>
    <row r="73" spans="1:17" s="17" customFormat="1" ht="18.75">
      <c r="A73" s="54"/>
      <c r="B73" s="91" t="s">
        <v>364</v>
      </c>
      <c r="C73" s="58">
        <f t="shared" si="7"/>
        <v>0</v>
      </c>
      <c r="D73" s="58"/>
      <c r="E73" s="58"/>
      <c r="F73" s="58">
        <f t="shared" si="28"/>
        <v>48</v>
      </c>
      <c r="G73" s="58"/>
      <c r="H73" s="58"/>
      <c r="I73" s="58"/>
      <c r="J73" s="58"/>
      <c r="K73" s="58">
        <f t="shared" si="8"/>
        <v>0</v>
      </c>
      <c r="L73" s="58"/>
      <c r="M73" s="58">
        <f>'[1]Bieu 57'!G76</f>
        <v>0</v>
      </c>
      <c r="N73" s="89">
        <f>'[1]Bieu 57'!I76</f>
        <v>48</v>
      </c>
      <c r="O73" s="90"/>
      <c r="P73" s="90"/>
      <c r="Q73" s="90"/>
    </row>
    <row r="74" spans="1:17" s="17" customFormat="1" ht="18.75">
      <c r="A74" s="54"/>
      <c r="B74" s="91" t="s">
        <v>365</v>
      </c>
      <c r="C74" s="58">
        <f t="shared" si="7"/>
        <v>0</v>
      </c>
      <c r="D74" s="58"/>
      <c r="E74" s="58"/>
      <c r="F74" s="58">
        <f t="shared" si="28"/>
        <v>1728.13</v>
      </c>
      <c r="G74" s="58"/>
      <c r="H74" s="58"/>
      <c r="I74" s="58"/>
      <c r="J74" s="58"/>
      <c r="K74" s="58">
        <f t="shared" si="8"/>
        <v>268.13</v>
      </c>
      <c r="L74" s="58"/>
      <c r="M74" s="58">
        <f>'[1]Bieu 57'!G77</f>
        <v>268.13</v>
      </c>
      <c r="N74" s="89">
        <f>'[1]Bieu 57'!I77</f>
        <v>1460</v>
      </c>
      <c r="O74" s="90"/>
      <c r="P74" s="90"/>
      <c r="Q74" s="90"/>
    </row>
    <row r="75" spans="1:17" s="17" customFormat="1" ht="18.75">
      <c r="A75" s="54"/>
      <c r="B75" s="91" t="s">
        <v>366</v>
      </c>
      <c r="C75" s="58">
        <f t="shared" si="7"/>
        <v>0</v>
      </c>
      <c r="D75" s="58"/>
      <c r="E75" s="58"/>
      <c r="F75" s="58">
        <f t="shared" si="28"/>
        <v>618.66</v>
      </c>
      <c r="G75" s="58"/>
      <c r="H75" s="58"/>
      <c r="I75" s="58"/>
      <c r="J75" s="58"/>
      <c r="K75" s="58">
        <f t="shared" si="8"/>
        <v>292.64</v>
      </c>
      <c r="L75" s="58"/>
      <c r="M75" s="58">
        <f>'[1]Bieu 57'!G78</f>
        <v>292.64</v>
      </c>
      <c r="N75" s="89">
        <f>'[1]Bieu 57'!I78</f>
        <v>326.02</v>
      </c>
      <c r="O75" s="90"/>
      <c r="P75" s="90"/>
      <c r="Q75" s="90"/>
    </row>
    <row r="76" spans="1:17" s="17" customFormat="1" ht="18.75">
      <c r="A76" s="56" t="s">
        <v>166</v>
      </c>
      <c r="B76" s="59" t="s">
        <v>167</v>
      </c>
      <c r="C76" s="58">
        <f>SUM(C77:C79)</f>
        <v>5429.2520000000004</v>
      </c>
      <c r="D76" s="58">
        <f t="shared" ref="D76:N76" si="29">SUM(D77:D79)</f>
        <v>0</v>
      </c>
      <c r="E76" s="58">
        <f t="shared" si="29"/>
        <v>5429.2520000000004</v>
      </c>
      <c r="F76" s="58">
        <f>SUM(F77:F79)</f>
        <v>4611.8823640000001</v>
      </c>
      <c r="G76" s="58">
        <f t="shared" si="29"/>
        <v>0</v>
      </c>
      <c r="H76" s="58">
        <f t="shared" si="29"/>
        <v>4585.8015180000002</v>
      </c>
      <c r="I76" s="58">
        <f t="shared" si="29"/>
        <v>0</v>
      </c>
      <c r="J76" s="58">
        <f t="shared" si="29"/>
        <v>0</v>
      </c>
      <c r="K76" s="58">
        <f t="shared" si="29"/>
        <v>0</v>
      </c>
      <c r="L76" s="58">
        <f t="shared" si="29"/>
        <v>0</v>
      </c>
      <c r="M76" s="58">
        <f t="shared" si="29"/>
        <v>0</v>
      </c>
      <c r="N76" s="58">
        <f t="shared" si="29"/>
        <v>26.080846000000001</v>
      </c>
      <c r="O76" s="90">
        <f t="shared" si="3"/>
        <v>84.945078327548615</v>
      </c>
      <c r="P76" s="90"/>
      <c r="Q76" s="90">
        <f t="shared" si="4"/>
        <v>84.464701914738896</v>
      </c>
    </row>
    <row r="77" spans="1:17" s="17" customFormat="1" ht="18.75">
      <c r="A77" s="56"/>
      <c r="B77" s="91" t="s">
        <v>145</v>
      </c>
      <c r="C77" s="58">
        <f t="shared" si="7"/>
        <v>1619.2520000000004</v>
      </c>
      <c r="D77" s="58"/>
      <c r="E77" s="58">
        <f>'[1]Bieu 57'!C80</f>
        <v>1619.2520000000004</v>
      </c>
      <c r="F77" s="58">
        <f t="shared" si="28"/>
        <v>1612.5973740000002</v>
      </c>
      <c r="G77" s="58"/>
      <c r="H77" s="58">
        <f>'[1]Bieu 57'!G80</f>
        <v>1586.5165280000001</v>
      </c>
      <c r="I77" s="58"/>
      <c r="J77" s="58"/>
      <c r="K77" s="58">
        <f t="shared" si="8"/>
        <v>0</v>
      </c>
      <c r="L77" s="58"/>
      <c r="M77" s="58"/>
      <c r="N77" s="89">
        <f>'[1]Bieu 57'!I80</f>
        <v>26.080846000000001</v>
      </c>
      <c r="O77" s="90">
        <f t="shared" si="3"/>
        <v>99.589030861163039</v>
      </c>
      <c r="P77" s="90"/>
      <c r="Q77" s="90">
        <f t="shared" si="4"/>
        <v>97.978358402521636</v>
      </c>
    </row>
    <row r="78" spans="1:17" s="17" customFormat="1" ht="18.75">
      <c r="A78" s="56"/>
      <c r="B78" s="91" t="s">
        <v>328</v>
      </c>
      <c r="C78" s="58">
        <f t="shared" si="7"/>
        <v>10</v>
      </c>
      <c r="D78" s="58"/>
      <c r="E78" s="58">
        <f>'[1]Bieu 57'!C81</f>
        <v>10</v>
      </c>
      <c r="F78" s="58">
        <f t="shared" si="28"/>
        <v>10</v>
      </c>
      <c r="G78" s="58"/>
      <c r="H78" s="58">
        <f>'[1]Bieu 57'!G81</f>
        <v>10</v>
      </c>
      <c r="I78" s="58"/>
      <c r="J78" s="58"/>
      <c r="K78" s="58">
        <f t="shared" si="8"/>
        <v>0</v>
      </c>
      <c r="L78" s="58"/>
      <c r="M78" s="58"/>
      <c r="N78" s="89">
        <f>'[1]Bieu 57'!I81</f>
        <v>0</v>
      </c>
      <c r="O78" s="90">
        <f t="shared" si="3"/>
        <v>100</v>
      </c>
      <c r="P78" s="90"/>
      <c r="Q78" s="90">
        <f t="shared" si="4"/>
        <v>100</v>
      </c>
    </row>
    <row r="79" spans="1:17" s="19" customFormat="1" ht="19.5">
      <c r="A79" s="56"/>
      <c r="B79" s="91" t="s">
        <v>367</v>
      </c>
      <c r="C79" s="58">
        <f t="shared" si="7"/>
        <v>3800</v>
      </c>
      <c r="D79" s="58"/>
      <c r="E79" s="58">
        <f>'[1]Bieu 57'!C82</f>
        <v>3800</v>
      </c>
      <c r="F79" s="58">
        <f t="shared" si="28"/>
        <v>2989.2849900000001</v>
      </c>
      <c r="G79" s="58"/>
      <c r="H79" s="58">
        <f>'[1]Bieu 57'!G82</f>
        <v>2989.2849900000001</v>
      </c>
      <c r="I79" s="58"/>
      <c r="J79" s="58"/>
      <c r="K79" s="58">
        <f t="shared" si="8"/>
        <v>0</v>
      </c>
      <c r="L79" s="58"/>
      <c r="M79" s="58"/>
      <c r="N79" s="89">
        <f>'[1]Bieu 57'!I82</f>
        <v>0</v>
      </c>
      <c r="O79" s="90">
        <f t="shared" si="3"/>
        <v>78.665394473684216</v>
      </c>
      <c r="P79" s="90"/>
      <c r="Q79" s="90">
        <f t="shared" si="4"/>
        <v>78.665394473684216</v>
      </c>
    </row>
    <row r="80" spans="1:17" s="19" customFormat="1" ht="19.5">
      <c r="A80" s="157" t="s">
        <v>168</v>
      </c>
      <c r="B80" s="209" t="s">
        <v>169</v>
      </c>
      <c r="C80" s="199">
        <f>SUM(C81:C85)</f>
        <v>16537.941800000001</v>
      </c>
      <c r="D80" s="199">
        <f t="shared" ref="D80:M80" si="30">SUM(D81:D85)</f>
        <v>0</v>
      </c>
      <c r="E80" s="199">
        <f t="shared" si="30"/>
        <v>16537.941800000001</v>
      </c>
      <c r="F80" s="199">
        <f>SUM(F81:F85)</f>
        <v>15510.424743</v>
      </c>
      <c r="G80" s="199">
        <f t="shared" si="30"/>
        <v>0</v>
      </c>
      <c r="H80" s="199">
        <f t="shared" si="30"/>
        <v>15479.67362</v>
      </c>
      <c r="I80" s="199">
        <f t="shared" si="30"/>
        <v>0</v>
      </c>
      <c r="J80" s="199">
        <f t="shared" si="30"/>
        <v>0</v>
      </c>
      <c r="K80" s="199">
        <f t="shared" si="30"/>
        <v>0</v>
      </c>
      <c r="L80" s="199">
        <f t="shared" si="30"/>
        <v>0</v>
      </c>
      <c r="M80" s="199">
        <f t="shared" si="30"/>
        <v>0</v>
      </c>
      <c r="N80" s="159">
        <f>SUM(N81:N85)</f>
        <v>30.751123</v>
      </c>
      <c r="O80" s="210">
        <f t="shared" si="3"/>
        <v>93.786910914150141</v>
      </c>
      <c r="P80" s="210"/>
      <c r="Q80" s="210">
        <f t="shared" si="4"/>
        <v>93.600968047910285</v>
      </c>
    </row>
    <row r="81" spans="1:17" s="51" customFormat="1" ht="18.75">
      <c r="A81" s="54"/>
      <c r="B81" s="59" t="s">
        <v>145</v>
      </c>
      <c r="C81" s="58">
        <f t="shared" ref="C81:C133" si="31">D81+E81</f>
        <v>1429.0229999999999</v>
      </c>
      <c r="D81" s="58"/>
      <c r="E81" s="58">
        <f>'[1]Bieu 57'!C84</f>
        <v>1429.0229999999999</v>
      </c>
      <c r="F81" s="58">
        <f>G81+H81+I81+J81+K81+N81</f>
        <v>1428.4419800000001</v>
      </c>
      <c r="G81" s="58"/>
      <c r="H81" s="58">
        <f>'[1]Bieu 57'!G84</f>
        <v>1397.6908570000001</v>
      </c>
      <c r="I81" s="58"/>
      <c r="J81" s="58"/>
      <c r="K81" s="58">
        <f t="shared" si="8"/>
        <v>0</v>
      </c>
      <c r="L81" s="58"/>
      <c r="M81" s="58"/>
      <c r="N81" s="89">
        <f>'[1]Bieu 57'!I84</f>
        <v>30.751123</v>
      </c>
      <c r="O81" s="90">
        <f t="shared" si="3"/>
        <v>99.959341452166981</v>
      </c>
      <c r="P81" s="90"/>
      <c r="Q81" s="90">
        <f t="shared" si="4"/>
        <v>97.807443057249614</v>
      </c>
    </row>
    <row r="82" spans="1:17" s="51" customFormat="1" ht="18.75">
      <c r="A82" s="54"/>
      <c r="B82" s="59" t="s">
        <v>170</v>
      </c>
      <c r="C82" s="58">
        <f t="shared" si="31"/>
        <v>4828.8383999999996</v>
      </c>
      <c r="D82" s="58"/>
      <c r="E82" s="58">
        <f>'[1]Bieu 57'!C85</f>
        <v>4828.8383999999996</v>
      </c>
      <c r="F82" s="58">
        <f t="shared" ref="F82:F102" si="32">G82+H82+I82+J82+K82+N82</f>
        <v>4584.7684079999999</v>
      </c>
      <c r="G82" s="58"/>
      <c r="H82" s="58">
        <f>'[1]Bieu 57'!G85</f>
        <v>4584.7684079999999</v>
      </c>
      <c r="I82" s="58"/>
      <c r="J82" s="58"/>
      <c r="K82" s="58">
        <f t="shared" si="8"/>
        <v>0</v>
      </c>
      <c r="L82" s="58"/>
      <c r="M82" s="58"/>
      <c r="N82" s="89">
        <f>'[1]Bieu 57'!I85</f>
        <v>0</v>
      </c>
      <c r="O82" s="90">
        <f t="shared" si="3"/>
        <v>94.945575482501141</v>
      </c>
      <c r="P82" s="90"/>
      <c r="Q82" s="90">
        <f t="shared" si="4"/>
        <v>94.945575482501141</v>
      </c>
    </row>
    <row r="83" spans="1:17" s="51" customFormat="1" ht="18.75">
      <c r="A83" s="54"/>
      <c r="B83" s="59" t="s">
        <v>171</v>
      </c>
      <c r="C83" s="58">
        <f t="shared" si="31"/>
        <v>6751.4656999999997</v>
      </c>
      <c r="D83" s="58"/>
      <c r="E83" s="58">
        <f>'[1]Bieu 57'!C86</f>
        <v>6751.4656999999997</v>
      </c>
      <c r="F83" s="58">
        <f t="shared" si="32"/>
        <v>6662.6507359999996</v>
      </c>
      <c r="G83" s="58"/>
      <c r="H83" s="58">
        <f>'[1]Bieu 57'!G86</f>
        <v>6662.6507359999996</v>
      </c>
      <c r="I83" s="58"/>
      <c r="J83" s="58"/>
      <c r="K83" s="58">
        <f t="shared" si="8"/>
        <v>0</v>
      </c>
      <c r="L83" s="58"/>
      <c r="M83" s="58"/>
      <c r="N83" s="89">
        <f>'[1]Bieu 57'!I86</f>
        <v>0</v>
      </c>
      <c r="O83" s="90">
        <f t="shared" si="3"/>
        <v>98.684508402375499</v>
      </c>
      <c r="P83" s="90"/>
      <c r="Q83" s="90">
        <f t="shared" si="4"/>
        <v>98.684508402375499</v>
      </c>
    </row>
    <row r="84" spans="1:17" s="51" customFormat="1" ht="18.75">
      <c r="A84" s="54"/>
      <c r="B84" s="59" t="s">
        <v>172</v>
      </c>
      <c r="C84" s="58">
        <f t="shared" si="31"/>
        <v>1611.9657</v>
      </c>
      <c r="D84" s="58"/>
      <c r="E84" s="58">
        <f>'[1]Bieu 57'!C87</f>
        <v>1611.9657</v>
      </c>
      <c r="F84" s="58">
        <f t="shared" si="32"/>
        <v>1559.77484</v>
      </c>
      <c r="G84" s="58"/>
      <c r="H84" s="58">
        <f>'[1]Bieu 57'!G87</f>
        <v>1559.77484</v>
      </c>
      <c r="I84" s="58"/>
      <c r="J84" s="58"/>
      <c r="K84" s="58">
        <f t="shared" si="8"/>
        <v>0</v>
      </c>
      <c r="L84" s="58"/>
      <c r="M84" s="58"/>
      <c r="N84" s="89">
        <f>'[1]Bieu 57'!I87</f>
        <v>0</v>
      </c>
      <c r="O84" s="90">
        <f t="shared" si="3"/>
        <v>96.762284706182015</v>
      </c>
      <c r="P84" s="90"/>
      <c r="Q84" s="90">
        <f t="shared" si="4"/>
        <v>96.762284706182015</v>
      </c>
    </row>
    <row r="85" spans="1:17" s="51" customFormat="1" ht="18.75">
      <c r="A85" s="54"/>
      <c r="B85" s="59" t="s">
        <v>173</v>
      </c>
      <c r="C85" s="58">
        <f t="shared" si="31"/>
        <v>1916.6489999999999</v>
      </c>
      <c r="D85" s="58"/>
      <c r="E85" s="58">
        <f>'[1]Bieu 57'!C88</f>
        <v>1916.6489999999999</v>
      </c>
      <c r="F85" s="58">
        <f t="shared" si="32"/>
        <v>1274.788779</v>
      </c>
      <c r="G85" s="58"/>
      <c r="H85" s="58">
        <f>'[1]Bieu 57'!G88</f>
        <v>1274.788779</v>
      </c>
      <c r="I85" s="58"/>
      <c r="J85" s="58"/>
      <c r="K85" s="58">
        <f t="shared" si="8"/>
        <v>0</v>
      </c>
      <c r="L85" s="58"/>
      <c r="M85" s="58"/>
      <c r="N85" s="89">
        <f>'[1]Bieu 57'!I88</f>
        <v>0</v>
      </c>
      <c r="O85" s="90">
        <f t="shared" si="3"/>
        <v>66.511331965320736</v>
      </c>
      <c r="P85" s="90"/>
      <c r="Q85" s="90">
        <f t="shared" si="4"/>
        <v>66.511331965320736</v>
      </c>
    </row>
    <row r="86" spans="1:17" s="18" customFormat="1" ht="18.75">
      <c r="A86" s="56" t="s">
        <v>174</v>
      </c>
      <c r="B86" s="59" t="s">
        <v>175</v>
      </c>
      <c r="C86" s="58">
        <f t="shared" si="31"/>
        <v>1277.395225</v>
      </c>
      <c r="D86" s="58"/>
      <c r="E86" s="58">
        <f>'[1]Bieu 57'!C89</f>
        <v>1277.395225</v>
      </c>
      <c r="F86" s="58">
        <f t="shared" si="32"/>
        <v>1277.395225</v>
      </c>
      <c r="G86" s="58"/>
      <c r="H86" s="58">
        <f>'[1]Bieu 57'!G89</f>
        <v>1266.3388</v>
      </c>
      <c r="I86" s="58"/>
      <c r="J86" s="58"/>
      <c r="K86" s="58">
        <f t="shared" si="8"/>
        <v>0</v>
      </c>
      <c r="L86" s="58"/>
      <c r="M86" s="58"/>
      <c r="N86" s="89">
        <f>'[1]Bieu 57'!I89</f>
        <v>11.056425000000001</v>
      </c>
      <c r="O86" s="90">
        <f t="shared" si="3"/>
        <v>100</v>
      </c>
      <c r="P86" s="90"/>
      <c r="Q86" s="90">
        <f t="shared" si="4"/>
        <v>99.134455430581397</v>
      </c>
    </row>
    <row r="87" spans="1:17" s="17" customFormat="1" ht="18.75">
      <c r="A87" s="56" t="s">
        <v>176</v>
      </c>
      <c r="B87" s="59" t="s">
        <v>177</v>
      </c>
      <c r="C87" s="58">
        <f t="shared" si="31"/>
        <v>1143.5419999999999</v>
      </c>
      <c r="D87" s="58"/>
      <c r="E87" s="58">
        <f>'[1]Bieu 57'!C90</f>
        <v>1143.5419999999999</v>
      </c>
      <c r="F87" s="58">
        <f t="shared" si="32"/>
        <v>1140.3602000000001</v>
      </c>
      <c r="G87" s="58"/>
      <c r="H87" s="58">
        <f>'[1]Bieu 57'!G90</f>
        <v>1129.179875</v>
      </c>
      <c r="I87" s="58"/>
      <c r="J87" s="58"/>
      <c r="K87" s="58">
        <f t="shared" si="8"/>
        <v>0</v>
      </c>
      <c r="L87" s="58"/>
      <c r="M87" s="58"/>
      <c r="N87" s="89">
        <f>'[1]Bieu 57'!I90</f>
        <v>11.180325</v>
      </c>
      <c r="O87" s="90">
        <f t="shared" si="3"/>
        <v>99.721759235777967</v>
      </c>
      <c r="P87" s="90"/>
      <c r="Q87" s="90">
        <f t="shared" si="4"/>
        <v>98.744066680541692</v>
      </c>
    </row>
    <row r="88" spans="1:17" s="17" customFormat="1" ht="18.75">
      <c r="A88" s="56" t="s">
        <v>178</v>
      </c>
      <c r="B88" s="59" t="s">
        <v>179</v>
      </c>
      <c r="C88" s="58">
        <f t="shared" si="31"/>
        <v>897.72</v>
      </c>
      <c r="D88" s="58"/>
      <c r="E88" s="58">
        <f>'[1]Bieu 57'!C91</f>
        <v>897.72</v>
      </c>
      <c r="F88" s="58">
        <f t="shared" si="32"/>
        <v>894.70109400000001</v>
      </c>
      <c r="G88" s="58"/>
      <c r="H88" s="58">
        <f>'[1]Bieu 57'!G91</f>
        <v>883.70109400000001</v>
      </c>
      <c r="I88" s="58"/>
      <c r="J88" s="58"/>
      <c r="K88" s="58">
        <f t="shared" si="8"/>
        <v>0</v>
      </c>
      <c r="L88" s="58"/>
      <c r="M88" s="58"/>
      <c r="N88" s="89">
        <f>'[1]Bieu 57'!I91</f>
        <v>11</v>
      </c>
      <c r="O88" s="90">
        <f>F88/C88*100</f>
        <v>99.663714075658334</v>
      </c>
      <c r="P88" s="90"/>
      <c r="Q88" s="90">
        <f t="shared" si="4"/>
        <v>98.438387693267387</v>
      </c>
    </row>
    <row r="89" spans="1:17" s="17" customFormat="1" ht="18.75">
      <c r="A89" s="56"/>
      <c r="B89" s="91" t="s">
        <v>368</v>
      </c>
      <c r="C89" s="58">
        <f t="shared" si="31"/>
        <v>2.8</v>
      </c>
      <c r="D89" s="58"/>
      <c r="E89" s="58">
        <f>'[1]Bieu 57'!C92</f>
        <v>2.8</v>
      </c>
      <c r="F89" s="58">
        <f t="shared" si="32"/>
        <v>2.8</v>
      </c>
      <c r="G89" s="58"/>
      <c r="H89" s="58">
        <f>'[1]Bieu 57'!G92</f>
        <v>2.8</v>
      </c>
      <c r="I89" s="58"/>
      <c r="J89" s="58"/>
      <c r="K89" s="58"/>
      <c r="L89" s="58"/>
      <c r="M89" s="58"/>
      <c r="N89" s="89"/>
      <c r="O89" s="90">
        <f>F89/C89*100</f>
        <v>100</v>
      </c>
      <c r="P89" s="90"/>
      <c r="Q89" s="90">
        <f t="shared" si="4"/>
        <v>100</v>
      </c>
    </row>
    <row r="90" spans="1:17" s="17" customFormat="1" ht="18.75">
      <c r="A90" s="56" t="s">
        <v>180</v>
      </c>
      <c r="B90" s="59" t="s">
        <v>181</v>
      </c>
      <c r="C90" s="58">
        <f t="shared" si="31"/>
        <v>1530.9070999999999</v>
      </c>
      <c r="D90" s="58"/>
      <c r="E90" s="58">
        <f>'[1]Bieu 57'!C93</f>
        <v>1530.9070999999999</v>
      </c>
      <c r="F90" s="58">
        <f t="shared" si="32"/>
        <v>1462.539534</v>
      </c>
      <c r="G90" s="58"/>
      <c r="H90" s="58">
        <f>'[1]Bieu 57'!G93</f>
        <v>1451.539434</v>
      </c>
      <c r="I90" s="58"/>
      <c r="J90" s="58"/>
      <c r="K90" s="58">
        <f t="shared" si="8"/>
        <v>0</v>
      </c>
      <c r="L90" s="58"/>
      <c r="M90" s="58"/>
      <c r="N90" s="89">
        <f>'[1]Bieu 57'!I93</f>
        <v>11.0001</v>
      </c>
      <c r="O90" s="90">
        <f t="shared" si="3"/>
        <v>95.534179311076429</v>
      </c>
      <c r="P90" s="90"/>
      <c r="Q90" s="90">
        <f t="shared" si="4"/>
        <v>94.815644528658865</v>
      </c>
    </row>
    <row r="91" spans="1:17" s="17" customFormat="1" ht="18.75">
      <c r="A91" s="56"/>
      <c r="B91" s="91" t="s">
        <v>369</v>
      </c>
      <c r="C91" s="58">
        <f t="shared" si="31"/>
        <v>6</v>
      </c>
      <c r="D91" s="58"/>
      <c r="E91" s="58">
        <f>'[1]Bieu 57'!C94</f>
        <v>6</v>
      </c>
      <c r="F91" s="58">
        <f t="shared" si="32"/>
        <v>6</v>
      </c>
      <c r="G91" s="58"/>
      <c r="H91" s="58">
        <f>'[1]Bieu 57'!G94</f>
        <v>6</v>
      </c>
      <c r="I91" s="58"/>
      <c r="J91" s="58"/>
      <c r="K91" s="58"/>
      <c r="L91" s="58"/>
      <c r="M91" s="58"/>
      <c r="N91" s="89"/>
      <c r="O91" s="90">
        <f t="shared" si="3"/>
        <v>100</v>
      </c>
      <c r="P91" s="90"/>
      <c r="Q91" s="90">
        <f t="shared" si="4"/>
        <v>100</v>
      </c>
    </row>
    <row r="92" spans="1:17" s="17" customFormat="1" ht="18.75">
      <c r="A92" s="56" t="s">
        <v>182</v>
      </c>
      <c r="B92" s="59" t="s">
        <v>183</v>
      </c>
      <c r="C92" s="58">
        <f t="shared" si="31"/>
        <v>729.17160999999999</v>
      </c>
      <c r="D92" s="58"/>
      <c r="E92" s="58">
        <f>'[1]Bieu 57'!C95</f>
        <v>729.17160999999999</v>
      </c>
      <c r="F92" s="58">
        <f t="shared" si="32"/>
        <v>729.16850899999997</v>
      </c>
      <c r="G92" s="58"/>
      <c r="H92" s="58">
        <f>'[1]Bieu 57'!G95</f>
        <v>720.94889899999998</v>
      </c>
      <c r="I92" s="58"/>
      <c r="J92" s="58"/>
      <c r="K92" s="58">
        <f t="shared" si="8"/>
        <v>0</v>
      </c>
      <c r="L92" s="58"/>
      <c r="M92" s="58"/>
      <c r="N92" s="89">
        <f>'[1]Bieu 57'!I95</f>
        <v>8.2196099999999994</v>
      </c>
      <c r="O92" s="90">
        <f t="shared" si="3"/>
        <v>99.999574722883139</v>
      </c>
      <c r="P92" s="90"/>
      <c r="Q92" s="90">
        <f t="shared" si="4"/>
        <v>98.872321565015397</v>
      </c>
    </row>
    <row r="93" spans="1:17" s="17" customFormat="1" ht="18.75">
      <c r="A93" s="56" t="s">
        <v>184</v>
      </c>
      <c r="B93" s="59" t="s">
        <v>185</v>
      </c>
      <c r="C93" s="58">
        <f t="shared" si="31"/>
        <v>182.85</v>
      </c>
      <c r="D93" s="58"/>
      <c r="E93" s="58">
        <f>'[1]Bieu 57'!C96</f>
        <v>182.85</v>
      </c>
      <c r="F93" s="58">
        <f t="shared" si="32"/>
        <v>182.84618699999999</v>
      </c>
      <c r="G93" s="58"/>
      <c r="H93" s="58">
        <f>'[1]Bieu 57'!G96</f>
        <v>178.84618699999999</v>
      </c>
      <c r="I93" s="58"/>
      <c r="J93" s="58"/>
      <c r="K93" s="58">
        <f t="shared" si="8"/>
        <v>0</v>
      </c>
      <c r="L93" s="58"/>
      <c r="M93" s="58"/>
      <c r="N93" s="89">
        <f>'[1]Bieu 57'!I96</f>
        <v>4</v>
      </c>
      <c r="O93" s="90">
        <f t="shared" si="3"/>
        <v>99.997914684167341</v>
      </c>
      <c r="P93" s="90"/>
      <c r="Q93" s="90">
        <f t="shared" si="4"/>
        <v>97.810329231610609</v>
      </c>
    </row>
    <row r="94" spans="1:17" s="17" customFormat="1" ht="18.75">
      <c r="A94" s="56" t="s">
        <v>186</v>
      </c>
      <c r="B94" s="59" t="s">
        <v>187</v>
      </c>
      <c r="C94" s="58">
        <f t="shared" si="31"/>
        <v>148.9</v>
      </c>
      <c r="D94" s="58"/>
      <c r="E94" s="58">
        <f>'[1]Bieu 57'!C97</f>
        <v>148.9</v>
      </c>
      <c r="F94" s="58">
        <f t="shared" si="32"/>
        <v>144.44050300000001</v>
      </c>
      <c r="G94" s="58"/>
      <c r="H94" s="58">
        <f>'[1]Bieu 57'!G97</f>
        <v>140.44050300000001</v>
      </c>
      <c r="I94" s="58"/>
      <c r="J94" s="58"/>
      <c r="K94" s="58">
        <f t="shared" si="8"/>
        <v>0</v>
      </c>
      <c r="L94" s="58"/>
      <c r="M94" s="58"/>
      <c r="N94" s="89">
        <f>'[1]Bieu 57'!I97</f>
        <v>4</v>
      </c>
      <c r="O94" s="90">
        <f t="shared" si="3"/>
        <v>97.005038952316994</v>
      </c>
      <c r="P94" s="90"/>
      <c r="Q94" s="90">
        <f t="shared" si="4"/>
        <v>94.318672263263934</v>
      </c>
    </row>
    <row r="95" spans="1:17" s="17" customFormat="1" ht="18.75">
      <c r="A95" s="56" t="s">
        <v>188</v>
      </c>
      <c r="B95" s="59" t="s">
        <v>189</v>
      </c>
      <c r="C95" s="58">
        <f t="shared" si="31"/>
        <v>178.05</v>
      </c>
      <c r="D95" s="58"/>
      <c r="E95" s="58">
        <f>'[1]Bieu 57'!C98</f>
        <v>178.05</v>
      </c>
      <c r="F95" s="58">
        <f t="shared" si="32"/>
        <v>173.0496</v>
      </c>
      <c r="G95" s="58"/>
      <c r="H95" s="58">
        <f>'[1]Bieu 57'!G98</f>
        <v>169.0496</v>
      </c>
      <c r="I95" s="58"/>
      <c r="J95" s="58"/>
      <c r="K95" s="58">
        <f t="shared" si="8"/>
        <v>0</v>
      </c>
      <c r="L95" s="58"/>
      <c r="M95" s="58"/>
      <c r="N95" s="89">
        <f>'[1]Bieu 57'!I98</f>
        <v>4</v>
      </c>
      <c r="O95" s="90">
        <f t="shared" si="3"/>
        <v>97.191575400168489</v>
      </c>
      <c r="P95" s="90"/>
      <c r="Q95" s="90">
        <f t="shared" si="4"/>
        <v>94.945015445099685</v>
      </c>
    </row>
    <row r="96" spans="1:17" s="17" customFormat="1" ht="18.75">
      <c r="A96" s="56" t="s">
        <v>190</v>
      </c>
      <c r="B96" s="59" t="s">
        <v>191</v>
      </c>
      <c r="C96" s="58">
        <f t="shared" si="31"/>
        <v>797.94500000000005</v>
      </c>
      <c r="D96" s="58"/>
      <c r="E96" s="58">
        <f>'[1]Bieu 57'!C99</f>
        <v>797.94500000000005</v>
      </c>
      <c r="F96" s="58">
        <f t="shared" si="32"/>
        <v>684.85735199999999</v>
      </c>
      <c r="G96" s="58"/>
      <c r="H96" s="58">
        <f>'[1]Bieu 57'!G99</f>
        <v>676.49719400000004</v>
      </c>
      <c r="I96" s="58"/>
      <c r="J96" s="58"/>
      <c r="K96" s="58">
        <f t="shared" si="8"/>
        <v>0</v>
      </c>
      <c r="L96" s="58"/>
      <c r="M96" s="58"/>
      <c r="N96" s="89">
        <f>'[1]Bieu 57'!I99</f>
        <v>8.3601580000000002</v>
      </c>
      <c r="O96" s="90">
        <f t="shared" si="3"/>
        <v>85.827638747031429</v>
      </c>
      <c r="P96" s="90"/>
      <c r="Q96" s="90">
        <f t="shared" si="4"/>
        <v>84.779927689251764</v>
      </c>
    </row>
    <row r="97" spans="1:17" s="17" customFormat="1" ht="18.75">
      <c r="A97" s="56" t="s">
        <v>192</v>
      </c>
      <c r="B97" s="59" t="s">
        <v>193</v>
      </c>
      <c r="C97" s="58">
        <f t="shared" si="31"/>
        <v>51.9</v>
      </c>
      <c r="D97" s="58"/>
      <c r="E97" s="58">
        <f>'[1]Bieu 57'!C100</f>
        <v>51.9</v>
      </c>
      <c r="F97" s="58">
        <f t="shared" si="32"/>
        <v>51.9</v>
      </c>
      <c r="G97" s="58"/>
      <c r="H97" s="58">
        <f>'[1]Bieu 57'!G100</f>
        <v>51.9</v>
      </c>
      <c r="I97" s="58"/>
      <c r="J97" s="58"/>
      <c r="K97" s="58">
        <f t="shared" si="8"/>
        <v>0</v>
      </c>
      <c r="L97" s="58"/>
      <c r="M97" s="58"/>
      <c r="N97" s="89">
        <f>'[1]Bieu 57'!I100</f>
        <v>0</v>
      </c>
      <c r="O97" s="90">
        <f t="shared" si="3"/>
        <v>100</v>
      </c>
      <c r="P97" s="90"/>
      <c r="Q97" s="90">
        <f t="shared" si="4"/>
        <v>100</v>
      </c>
    </row>
    <row r="98" spans="1:17" s="17" customFormat="1" ht="18.75">
      <c r="A98" s="56" t="s">
        <v>194</v>
      </c>
      <c r="B98" s="59" t="s">
        <v>297</v>
      </c>
      <c r="C98" s="58">
        <f t="shared" si="31"/>
        <v>67.25</v>
      </c>
      <c r="D98" s="58"/>
      <c r="E98" s="58">
        <f>'[1]Bieu 57'!C101</f>
        <v>67.25</v>
      </c>
      <c r="F98" s="58">
        <f t="shared" si="32"/>
        <v>67.25</v>
      </c>
      <c r="G98" s="58"/>
      <c r="H98" s="58">
        <f>'[1]Bieu 57'!G101</f>
        <v>67.25</v>
      </c>
      <c r="I98" s="58"/>
      <c r="J98" s="58"/>
      <c r="K98" s="58">
        <f t="shared" si="8"/>
        <v>0</v>
      </c>
      <c r="L98" s="58"/>
      <c r="M98" s="58"/>
      <c r="N98" s="89">
        <f>'[1]Bieu 57'!I101</f>
        <v>0</v>
      </c>
      <c r="O98" s="90">
        <f t="shared" si="3"/>
        <v>100</v>
      </c>
      <c r="P98" s="90"/>
      <c r="Q98" s="90">
        <f t="shared" si="4"/>
        <v>100</v>
      </c>
    </row>
    <row r="99" spans="1:17" s="17" customFormat="1" ht="18.75">
      <c r="A99" s="56" t="s">
        <v>195</v>
      </c>
      <c r="B99" s="59" t="s">
        <v>197</v>
      </c>
      <c r="C99" s="58">
        <f t="shared" si="31"/>
        <v>1.9</v>
      </c>
      <c r="D99" s="58"/>
      <c r="E99" s="58">
        <f>'[1]Bieu 57'!C102</f>
        <v>1.9</v>
      </c>
      <c r="F99" s="58">
        <f t="shared" si="32"/>
        <v>1.9</v>
      </c>
      <c r="G99" s="58"/>
      <c r="H99" s="58">
        <f>'[1]Bieu 57'!G102</f>
        <v>1.9</v>
      </c>
      <c r="I99" s="58"/>
      <c r="J99" s="58"/>
      <c r="K99" s="58">
        <f t="shared" si="8"/>
        <v>0</v>
      </c>
      <c r="L99" s="58"/>
      <c r="M99" s="58"/>
      <c r="N99" s="89">
        <f>'[1]Bieu 57'!I102</f>
        <v>0</v>
      </c>
      <c r="O99" s="90">
        <f t="shared" si="3"/>
        <v>100</v>
      </c>
      <c r="P99" s="90"/>
      <c r="Q99" s="90">
        <f t="shared" si="4"/>
        <v>100</v>
      </c>
    </row>
    <row r="100" spans="1:17" s="17" customFormat="1" ht="18.75">
      <c r="A100" s="56" t="s">
        <v>196</v>
      </c>
      <c r="B100" s="60" t="s">
        <v>199</v>
      </c>
      <c r="C100" s="58">
        <f t="shared" si="31"/>
        <v>14087.096</v>
      </c>
      <c r="D100" s="58"/>
      <c r="E100" s="58">
        <f>'[1]Bieu 57'!C103</f>
        <v>14087.096</v>
      </c>
      <c r="F100" s="58">
        <f t="shared" si="32"/>
        <v>14087.096</v>
      </c>
      <c r="G100" s="58"/>
      <c r="H100" s="58">
        <f>'[1]Bieu 57'!G103</f>
        <v>14087.096</v>
      </c>
      <c r="I100" s="58"/>
      <c r="J100" s="58"/>
      <c r="K100" s="58">
        <f t="shared" si="8"/>
        <v>0</v>
      </c>
      <c r="L100" s="58"/>
      <c r="M100" s="58"/>
      <c r="N100" s="89">
        <f>'[1]Bieu 57'!I103</f>
        <v>0</v>
      </c>
      <c r="O100" s="90">
        <f t="shared" si="3"/>
        <v>100</v>
      </c>
      <c r="P100" s="90"/>
      <c r="Q100" s="90">
        <f t="shared" si="4"/>
        <v>100</v>
      </c>
    </row>
    <row r="101" spans="1:17" s="17" customFormat="1" ht="18.75">
      <c r="A101" s="56" t="s">
        <v>198</v>
      </c>
      <c r="B101" s="59" t="s">
        <v>201</v>
      </c>
      <c r="C101" s="58">
        <f t="shared" si="31"/>
        <v>6134.4369999999999</v>
      </c>
      <c r="D101" s="58"/>
      <c r="E101" s="58">
        <f>'[1]Bieu 57'!C106</f>
        <v>6134.4369999999999</v>
      </c>
      <c r="F101" s="58">
        <f t="shared" si="32"/>
        <v>6130.5503799999997</v>
      </c>
      <c r="G101" s="58"/>
      <c r="H101" s="58">
        <f>'[1]Bieu 57'!G106</f>
        <v>6130.5503799999997</v>
      </c>
      <c r="I101" s="58"/>
      <c r="J101" s="58"/>
      <c r="K101" s="58">
        <f t="shared" si="8"/>
        <v>0</v>
      </c>
      <c r="L101" s="58"/>
      <c r="M101" s="58"/>
      <c r="N101" s="89">
        <f>'[1]Bieu 57'!I106</f>
        <v>0</v>
      </c>
      <c r="O101" s="90">
        <f t="shared" si="3"/>
        <v>99.936642596541461</v>
      </c>
      <c r="P101" s="90"/>
      <c r="Q101" s="90">
        <f t="shared" si="4"/>
        <v>99.936642596541461</v>
      </c>
    </row>
    <row r="102" spans="1:17" s="17" customFormat="1" ht="18.75">
      <c r="A102" s="56" t="s">
        <v>200</v>
      </c>
      <c r="B102" s="59" t="s">
        <v>202</v>
      </c>
      <c r="C102" s="58">
        <f t="shared" si="31"/>
        <v>19557.967000000001</v>
      </c>
      <c r="D102" s="58"/>
      <c r="E102" s="58">
        <f>'[1]Bieu 57'!C107</f>
        <v>19557.967000000001</v>
      </c>
      <c r="F102" s="58">
        <f t="shared" si="32"/>
        <v>19538.627136999999</v>
      </c>
      <c r="G102" s="58"/>
      <c r="H102" s="58">
        <f>'[1]Bieu 57'!G107</f>
        <v>19538.627136999999</v>
      </c>
      <c r="I102" s="58"/>
      <c r="J102" s="58"/>
      <c r="K102" s="58">
        <f t="shared" si="8"/>
        <v>0</v>
      </c>
      <c r="L102" s="58"/>
      <c r="M102" s="58"/>
      <c r="N102" s="89">
        <f>'[1]Bieu 57'!I107</f>
        <v>0</v>
      </c>
      <c r="O102" s="90">
        <f t="shared" si="3"/>
        <v>99.901115167031421</v>
      </c>
      <c r="P102" s="90"/>
      <c r="Q102" s="90">
        <f t="shared" si="4"/>
        <v>99.901115167031421</v>
      </c>
    </row>
    <row r="103" spans="1:17" s="32" customFormat="1" ht="18.75">
      <c r="A103" s="157" t="s">
        <v>203</v>
      </c>
      <c r="B103" s="209" t="s">
        <v>204</v>
      </c>
      <c r="C103" s="199">
        <f t="shared" ref="C103:N103" si="33">SUM(C104:C104)</f>
        <v>5525</v>
      </c>
      <c r="D103" s="199">
        <f t="shared" si="33"/>
        <v>0</v>
      </c>
      <c r="E103" s="199">
        <f t="shared" si="33"/>
        <v>5525</v>
      </c>
      <c r="F103" s="199">
        <f t="shared" si="33"/>
        <v>4247.076</v>
      </c>
      <c r="G103" s="199">
        <f t="shared" si="33"/>
        <v>0</v>
      </c>
      <c r="H103" s="199">
        <f t="shared" si="33"/>
        <v>4247.076</v>
      </c>
      <c r="I103" s="199">
        <f t="shared" si="33"/>
        <v>0</v>
      </c>
      <c r="J103" s="199">
        <f t="shared" si="33"/>
        <v>0</v>
      </c>
      <c r="K103" s="199">
        <f t="shared" si="33"/>
        <v>0</v>
      </c>
      <c r="L103" s="199">
        <f t="shared" si="33"/>
        <v>0</v>
      </c>
      <c r="M103" s="199">
        <f t="shared" si="33"/>
        <v>0</v>
      </c>
      <c r="N103" s="159">
        <f t="shared" si="33"/>
        <v>0</v>
      </c>
      <c r="O103" s="210">
        <f t="shared" si="3"/>
        <v>76.870153846153841</v>
      </c>
      <c r="P103" s="210"/>
      <c r="Q103" s="210">
        <f t="shared" si="4"/>
        <v>76.870153846153841</v>
      </c>
    </row>
    <row r="104" spans="1:17" s="32" customFormat="1" ht="18.75">
      <c r="A104" s="54"/>
      <c r="B104" s="59" t="s">
        <v>329</v>
      </c>
      <c r="C104" s="58">
        <f t="shared" si="31"/>
        <v>5525</v>
      </c>
      <c r="D104" s="58"/>
      <c r="E104" s="58">
        <f>'[1]Bieu 57'!C116</f>
        <v>5525</v>
      </c>
      <c r="F104" s="58">
        <f t="shared" ref="F104" si="34">G104+H104+I104+J104+K104+N104</f>
        <v>4247.076</v>
      </c>
      <c r="G104" s="58"/>
      <c r="H104" s="58">
        <f>'[1]Bieu 57'!G116</f>
        <v>4247.076</v>
      </c>
      <c r="I104" s="58"/>
      <c r="J104" s="58"/>
      <c r="K104" s="58"/>
      <c r="L104" s="58"/>
      <c r="M104" s="58"/>
      <c r="N104" s="89">
        <f>'[1]Bieu 57'!I116</f>
        <v>0</v>
      </c>
      <c r="O104" s="90">
        <f t="shared" si="3"/>
        <v>76.870153846153841</v>
      </c>
      <c r="P104" s="90"/>
      <c r="Q104" s="90">
        <f t="shared" si="4"/>
        <v>76.870153846153841</v>
      </c>
    </row>
    <row r="105" spans="1:17" s="32" customFormat="1" ht="18.75">
      <c r="A105" s="157" t="s">
        <v>205</v>
      </c>
      <c r="B105" s="209" t="s">
        <v>265</v>
      </c>
      <c r="C105" s="199">
        <f>SUM(C106:C108)</f>
        <v>277674.84299999999</v>
      </c>
      <c r="D105" s="199">
        <f t="shared" ref="D105:N105" si="35">SUM(D106:D108)</f>
        <v>0</v>
      </c>
      <c r="E105" s="199">
        <f t="shared" si="35"/>
        <v>277674.84299999999</v>
      </c>
      <c r="F105" s="199">
        <f t="shared" si="35"/>
        <v>277465.60500099987</v>
      </c>
      <c r="G105" s="199">
        <f t="shared" si="35"/>
        <v>0</v>
      </c>
      <c r="H105" s="199">
        <f t="shared" si="35"/>
        <v>265753.3620749999</v>
      </c>
      <c r="I105" s="199">
        <f t="shared" si="35"/>
        <v>0</v>
      </c>
      <c r="J105" s="199">
        <f t="shared" si="35"/>
        <v>0</v>
      </c>
      <c r="K105" s="199">
        <f t="shared" si="35"/>
        <v>0</v>
      </c>
      <c r="L105" s="199">
        <f t="shared" si="35"/>
        <v>0</v>
      </c>
      <c r="M105" s="199">
        <f t="shared" si="35"/>
        <v>0</v>
      </c>
      <c r="N105" s="199">
        <f t="shared" si="35"/>
        <v>11712.242925999999</v>
      </c>
      <c r="O105" s="210">
        <f t="shared" si="3"/>
        <v>99.924646396936964</v>
      </c>
      <c r="P105" s="210"/>
      <c r="Q105" s="210">
        <f t="shared" si="4"/>
        <v>95.706675910500067</v>
      </c>
    </row>
    <row r="106" spans="1:17" s="32" customFormat="1" ht="18.75">
      <c r="A106" s="61"/>
      <c r="B106" s="59" t="s">
        <v>170</v>
      </c>
      <c r="C106" s="58">
        <f t="shared" si="31"/>
        <v>56062.951999999997</v>
      </c>
      <c r="D106" s="58"/>
      <c r="E106" s="58">
        <f>'[1]Bieu 57'!C109</f>
        <v>56062.951999999997</v>
      </c>
      <c r="F106" s="58">
        <f>G106+H106+I106+J106+K106+N106</f>
        <v>55904.621597999896</v>
      </c>
      <c r="G106" s="58"/>
      <c r="H106" s="58">
        <f>'[1]Bieu 57'!G109</f>
        <v>52429.036997999894</v>
      </c>
      <c r="I106" s="58"/>
      <c r="J106" s="58"/>
      <c r="K106" s="58">
        <f t="shared" si="8"/>
        <v>0</v>
      </c>
      <c r="L106" s="58"/>
      <c r="M106" s="58"/>
      <c r="N106" s="89">
        <f>'[1]Bieu 57'!I109</f>
        <v>3475.5846000000001</v>
      </c>
      <c r="O106" s="90">
        <f t="shared" si="3"/>
        <v>99.717584614523872</v>
      </c>
      <c r="P106" s="90"/>
      <c r="Q106" s="90">
        <f t="shared" si="4"/>
        <v>93.518152590323638</v>
      </c>
    </row>
    <row r="107" spans="1:17" ht="18.75">
      <c r="A107" s="61"/>
      <c r="B107" s="59" t="s">
        <v>171</v>
      </c>
      <c r="C107" s="58">
        <f t="shared" si="31"/>
        <v>152774.84899999999</v>
      </c>
      <c r="D107" s="58"/>
      <c r="E107" s="58">
        <f>'[1]Bieu 57'!C110</f>
        <v>152774.84899999999</v>
      </c>
      <c r="F107" s="58">
        <f t="shared" ref="F107:F111" si="36">G107+H107+I107+J107+K107+N107</f>
        <v>152748.36700699996</v>
      </c>
      <c r="G107" s="58"/>
      <c r="H107" s="58">
        <f>'[1]Bieu 57'!G110</f>
        <v>146443.38193399998</v>
      </c>
      <c r="I107" s="58"/>
      <c r="J107" s="58"/>
      <c r="K107" s="58">
        <f t="shared" si="8"/>
        <v>0</v>
      </c>
      <c r="L107" s="58"/>
      <c r="M107" s="58"/>
      <c r="N107" s="89">
        <f>'[1]Bieu 57'!I110</f>
        <v>6304.9850729999998</v>
      </c>
      <c r="O107" s="90">
        <f t="shared" si="3"/>
        <v>99.982665999558591</v>
      </c>
      <c r="P107" s="90"/>
      <c r="Q107" s="90">
        <f t="shared" si="4"/>
        <v>95.855687564122533</v>
      </c>
    </row>
    <row r="108" spans="1:17" ht="18.75">
      <c r="A108" s="61"/>
      <c r="B108" s="59" t="s">
        <v>172</v>
      </c>
      <c r="C108" s="58">
        <f t="shared" si="31"/>
        <v>68837.042000000001</v>
      </c>
      <c r="D108" s="58"/>
      <c r="E108" s="58">
        <f>'[1]Bieu 57'!C111</f>
        <v>68837.042000000001</v>
      </c>
      <c r="F108" s="58">
        <f t="shared" si="36"/>
        <v>68812.616395999998</v>
      </c>
      <c r="G108" s="58"/>
      <c r="H108" s="58">
        <f>'[1]Bieu 57'!G111</f>
        <v>66880.943142999997</v>
      </c>
      <c r="I108" s="58"/>
      <c r="J108" s="58"/>
      <c r="K108" s="58">
        <f t="shared" si="8"/>
        <v>0</v>
      </c>
      <c r="L108" s="58"/>
      <c r="M108" s="58"/>
      <c r="N108" s="89">
        <f>'[1]Bieu 57'!I111</f>
        <v>1931.6732529999999</v>
      </c>
      <c r="O108" s="90">
        <f t="shared" si="3"/>
        <v>99.964516772815429</v>
      </c>
      <c r="P108" s="90"/>
      <c r="Q108" s="90">
        <f t="shared" si="4"/>
        <v>97.158362997352498</v>
      </c>
    </row>
    <row r="109" spans="1:17" ht="18.75">
      <c r="A109" s="56" t="s">
        <v>266</v>
      </c>
      <c r="B109" s="59" t="s">
        <v>267</v>
      </c>
      <c r="C109" s="58">
        <f t="shared" si="31"/>
        <v>461.19499999999994</v>
      </c>
      <c r="D109" s="58"/>
      <c r="E109" s="58">
        <f>'[1]Bieu 57'!C112</f>
        <v>461.19499999999994</v>
      </c>
      <c r="F109" s="58">
        <f t="shared" si="36"/>
        <v>0</v>
      </c>
      <c r="G109" s="58"/>
      <c r="H109" s="58">
        <f>'[1]Bieu 57'!G112</f>
        <v>0</v>
      </c>
      <c r="I109" s="58"/>
      <c r="J109" s="58"/>
      <c r="K109" s="58"/>
      <c r="L109" s="58"/>
      <c r="M109" s="58"/>
      <c r="N109" s="89">
        <v>0</v>
      </c>
      <c r="O109" s="90">
        <f>F109/C109*100</f>
        <v>0</v>
      </c>
      <c r="P109" s="90"/>
      <c r="Q109" s="90">
        <f t="shared" si="4"/>
        <v>0</v>
      </c>
    </row>
    <row r="110" spans="1:17" ht="18.75">
      <c r="A110" s="56" t="s">
        <v>268</v>
      </c>
      <c r="B110" s="59" t="s">
        <v>298</v>
      </c>
      <c r="C110" s="58">
        <f t="shared" si="31"/>
        <v>1690.931</v>
      </c>
      <c r="D110" s="58"/>
      <c r="E110" s="58">
        <f>'[1]Bieu 57'!C113</f>
        <v>1690.931</v>
      </c>
      <c r="F110" s="58">
        <f t="shared" si="36"/>
        <v>1690.9308000000001</v>
      </c>
      <c r="G110" s="58"/>
      <c r="H110" s="58">
        <f>'[1]Bieu 57'!G113</f>
        <v>1690.9308000000001</v>
      </c>
      <c r="I110" s="58"/>
      <c r="J110" s="58"/>
      <c r="K110" s="58"/>
      <c r="L110" s="58"/>
      <c r="M110" s="58"/>
      <c r="N110" s="89"/>
      <c r="O110" s="90">
        <f>F110/C110*100</f>
        <v>99.999988172196268</v>
      </c>
      <c r="P110" s="90"/>
      <c r="Q110" s="90">
        <f t="shared" si="4"/>
        <v>99.999988172196268</v>
      </c>
    </row>
    <row r="111" spans="1:17" ht="18.75">
      <c r="A111" s="56" t="s">
        <v>299</v>
      </c>
      <c r="B111" s="59" t="s">
        <v>206</v>
      </c>
      <c r="C111" s="58">
        <f t="shared" si="31"/>
        <v>9047.16</v>
      </c>
      <c r="D111" s="58"/>
      <c r="E111" s="58">
        <f>'[1]Bieu 57'!C117</f>
        <v>9047.16</v>
      </c>
      <c r="F111" s="58">
        <f t="shared" si="36"/>
        <v>4896.2530559999996</v>
      </c>
      <c r="G111" s="58"/>
      <c r="H111" s="58">
        <f>'[1]Bieu 57'!G117</f>
        <v>4896.2530559999996</v>
      </c>
      <c r="I111" s="58"/>
      <c r="J111" s="58"/>
      <c r="K111" s="58">
        <f t="shared" si="8"/>
        <v>0</v>
      </c>
      <c r="L111" s="58"/>
      <c r="M111" s="58"/>
      <c r="N111" s="89">
        <f>'[1]Bieu 57'!I117</f>
        <v>0</v>
      </c>
      <c r="O111" s="90">
        <f t="shared" si="3"/>
        <v>54.119226983937494</v>
      </c>
      <c r="P111" s="90"/>
      <c r="Q111" s="90">
        <f t="shared" si="4"/>
        <v>54.119226983937494</v>
      </c>
    </row>
    <row r="112" spans="1:17" s="18" customFormat="1" ht="18.75">
      <c r="A112" s="54" t="s">
        <v>21</v>
      </c>
      <c r="B112" s="55" t="s">
        <v>207</v>
      </c>
      <c r="C112" s="93">
        <f>E112</f>
        <v>106059</v>
      </c>
      <c r="D112" s="93">
        <f t="shared" ref="D112:N112" si="37">SUM(D113:D127)</f>
        <v>0</v>
      </c>
      <c r="E112" s="93">
        <f t="shared" si="37"/>
        <v>106059</v>
      </c>
      <c r="F112" s="93">
        <f t="shared" si="37"/>
        <v>123735.71702000001</v>
      </c>
      <c r="G112" s="93">
        <f t="shared" si="37"/>
        <v>0</v>
      </c>
      <c r="H112" s="93">
        <f t="shared" si="37"/>
        <v>103009.32011500001</v>
      </c>
      <c r="I112" s="93">
        <f t="shared" si="37"/>
        <v>0</v>
      </c>
      <c r="J112" s="93">
        <f t="shared" si="37"/>
        <v>0</v>
      </c>
      <c r="K112" s="93">
        <f t="shared" si="37"/>
        <v>373.71500000000003</v>
      </c>
      <c r="L112" s="93">
        <f t="shared" si="37"/>
        <v>0</v>
      </c>
      <c r="M112" s="93">
        <f t="shared" si="37"/>
        <v>373.71500000000003</v>
      </c>
      <c r="N112" s="93">
        <f t="shared" si="37"/>
        <v>20352.681904999998</v>
      </c>
      <c r="O112" s="94">
        <f t="shared" si="3"/>
        <v>116.66687128862239</v>
      </c>
      <c r="P112" s="85"/>
      <c r="Q112" s="94">
        <f t="shared" si="4"/>
        <v>97.124543994380502</v>
      </c>
    </row>
    <row r="113" spans="1:17" s="18" customFormat="1" ht="18.75">
      <c r="A113" s="61" t="s">
        <v>7</v>
      </c>
      <c r="B113" s="86" t="s">
        <v>208</v>
      </c>
      <c r="C113" s="89">
        <f t="shared" si="31"/>
        <v>5688</v>
      </c>
      <c r="D113" s="89"/>
      <c r="E113" s="89">
        <f>'[1]Bieu 58'!E16</f>
        <v>5688</v>
      </c>
      <c r="F113" s="89">
        <f>G113+H113+I113+J113+K113+N113</f>
        <v>6155.3033900000009</v>
      </c>
      <c r="G113" s="89"/>
      <c r="H113" s="89">
        <f>'[1]Bieu 58'!J16</f>
        <v>5623.4681120000005</v>
      </c>
      <c r="I113" s="89"/>
      <c r="J113" s="89"/>
      <c r="K113" s="89">
        <f t="shared" si="8"/>
        <v>0</v>
      </c>
      <c r="L113" s="89"/>
      <c r="M113" s="89">
        <f>'[1]Bieu 58'!O16</f>
        <v>0</v>
      </c>
      <c r="N113" s="89">
        <f>'[1]Bieu 58'!Q16</f>
        <v>531.83527800000002</v>
      </c>
      <c r="O113" s="58"/>
      <c r="P113" s="58"/>
      <c r="Q113" s="58"/>
    </row>
    <row r="114" spans="1:17" ht="18.75">
      <c r="A114" s="61" t="s">
        <v>8</v>
      </c>
      <c r="B114" s="86" t="s">
        <v>209</v>
      </c>
      <c r="C114" s="89">
        <f t="shared" si="31"/>
        <v>5330</v>
      </c>
      <c r="D114" s="89"/>
      <c r="E114" s="89">
        <f>'[1]Bieu 58'!E17</f>
        <v>5330</v>
      </c>
      <c r="F114" s="89">
        <f t="shared" ref="F114:F133" si="38">G114+H114+I114+J114+K114+N114</f>
        <v>6294.7396710000003</v>
      </c>
      <c r="G114" s="89"/>
      <c r="H114" s="89">
        <f>'[1]Bieu 58'!J17</f>
        <v>5687.9771090000004</v>
      </c>
      <c r="I114" s="89"/>
      <c r="J114" s="89"/>
      <c r="K114" s="89">
        <f t="shared" si="8"/>
        <v>0</v>
      </c>
      <c r="L114" s="89"/>
      <c r="M114" s="89">
        <f>'[1]Bieu 58'!O17</f>
        <v>0</v>
      </c>
      <c r="N114" s="89">
        <f>'[1]Bieu 58'!Q17</f>
        <v>606.762562</v>
      </c>
      <c r="O114" s="58"/>
      <c r="P114" s="58"/>
      <c r="Q114" s="58"/>
    </row>
    <row r="115" spans="1:17" ht="18.75">
      <c r="A115" s="61" t="s">
        <v>9</v>
      </c>
      <c r="B115" s="86" t="s">
        <v>210</v>
      </c>
      <c r="C115" s="89">
        <f t="shared" si="31"/>
        <v>4715</v>
      </c>
      <c r="D115" s="89"/>
      <c r="E115" s="89">
        <f>'[1]Bieu 58'!E18</f>
        <v>4715</v>
      </c>
      <c r="F115" s="89">
        <f t="shared" si="38"/>
        <v>5223.5390740000003</v>
      </c>
      <c r="G115" s="89"/>
      <c r="H115" s="89">
        <f>'[1]Bieu 58'!J18</f>
        <v>4835.3841300000004</v>
      </c>
      <c r="I115" s="89"/>
      <c r="J115" s="89"/>
      <c r="K115" s="89">
        <f t="shared" si="8"/>
        <v>0</v>
      </c>
      <c r="L115" s="89"/>
      <c r="M115" s="89">
        <f>'[1]Bieu 58'!O18</f>
        <v>0</v>
      </c>
      <c r="N115" s="89">
        <f>'[1]Bieu 58'!Q18</f>
        <v>388.154944</v>
      </c>
      <c r="O115" s="58"/>
      <c r="P115" s="58"/>
      <c r="Q115" s="58"/>
    </row>
    <row r="116" spans="1:17" ht="18.75">
      <c r="A116" s="61" t="s">
        <v>15</v>
      </c>
      <c r="B116" s="86" t="s">
        <v>211</v>
      </c>
      <c r="C116" s="89">
        <f t="shared" si="31"/>
        <v>8393</v>
      </c>
      <c r="D116" s="89"/>
      <c r="E116" s="89">
        <f>'[1]Bieu 58'!E19</f>
        <v>8393</v>
      </c>
      <c r="F116" s="89">
        <f t="shared" si="38"/>
        <v>9954.9933139999994</v>
      </c>
      <c r="G116" s="89"/>
      <c r="H116" s="89">
        <f>'[1]Bieu 58'!J19</f>
        <v>8178.6617180000003</v>
      </c>
      <c r="I116" s="89"/>
      <c r="J116" s="89"/>
      <c r="K116" s="89">
        <f t="shared" si="8"/>
        <v>0</v>
      </c>
      <c r="L116" s="89"/>
      <c r="M116" s="89">
        <f>'[1]Bieu 58'!O19</f>
        <v>0</v>
      </c>
      <c r="N116" s="89">
        <f>'[1]Bieu 58'!Q19</f>
        <v>1776.331596</v>
      </c>
      <c r="O116" s="58"/>
      <c r="P116" s="58"/>
      <c r="Q116" s="58"/>
    </row>
    <row r="117" spans="1:17" ht="18.75">
      <c r="A117" s="61" t="s">
        <v>55</v>
      </c>
      <c r="B117" s="86" t="s">
        <v>212</v>
      </c>
      <c r="C117" s="89">
        <f t="shared" si="31"/>
        <v>8416</v>
      </c>
      <c r="D117" s="89"/>
      <c r="E117" s="89">
        <f>'[1]Bieu 58'!E20</f>
        <v>8416</v>
      </c>
      <c r="F117" s="89">
        <f t="shared" si="38"/>
        <v>9729.0067010000002</v>
      </c>
      <c r="G117" s="89"/>
      <c r="H117" s="89">
        <f>'[1]Bieu 58'!J20</f>
        <v>8084.5062370000005</v>
      </c>
      <c r="I117" s="89"/>
      <c r="J117" s="89"/>
      <c r="K117" s="89">
        <f t="shared" ref="K117:K133" si="39">L117+M117</f>
        <v>0</v>
      </c>
      <c r="L117" s="89"/>
      <c r="M117" s="89">
        <f>'[1]Bieu 58'!O20</f>
        <v>0</v>
      </c>
      <c r="N117" s="89">
        <f>'[1]Bieu 58'!Q20</f>
        <v>1644.500464</v>
      </c>
      <c r="O117" s="58"/>
      <c r="P117" s="58"/>
      <c r="Q117" s="58"/>
    </row>
    <row r="118" spans="1:17" ht="18.75">
      <c r="A118" s="61" t="s">
        <v>57</v>
      </c>
      <c r="B118" s="86" t="s">
        <v>213</v>
      </c>
      <c r="C118" s="89">
        <f t="shared" si="31"/>
        <v>6946</v>
      </c>
      <c r="D118" s="89"/>
      <c r="E118" s="89">
        <f>'[1]Bieu 58'!E21</f>
        <v>6946</v>
      </c>
      <c r="F118" s="89">
        <f t="shared" si="38"/>
        <v>8138.3508959999999</v>
      </c>
      <c r="G118" s="89"/>
      <c r="H118" s="89">
        <f>'[1]Bieu 58'!J21</f>
        <v>7073.1651999999995</v>
      </c>
      <c r="I118" s="89"/>
      <c r="J118" s="89"/>
      <c r="K118" s="89">
        <f t="shared" si="39"/>
        <v>0</v>
      </c>
      <c r="L118" s="89"/>
      <c r="M118" s="89">
        <f>'[1]Bieu 58'!O21</f>
        <v>0</v>
      </c>
      <c r="N118" s="89">
        <f>'[1]Bieu 58'!Q21</f>
        <v>1065.185696</v>
      </c>
      <c r="O118" s="58"/>
      <c r="P118" s="58"/>
      <c r="Q118" s="58"/>
    </row>
    <row r="119" spans="1:17" ht="18.75">
      <c r="A119" s="61" t="s">
        <v>116</v>
      </c>
      <c r="B119" s="86" t="s">
        <v>214</v>
      </c>
      <c r="C119" s="89">
        <f t="shared" si="31"/>
        <v>6648</v>
      </c>
      <c r="D119" s="89"/>
      <c r="E119" s="89">
        <f>'[1]Bieu 58'!E22</f>
        <v>6648</v>
      </c>
      <c r="F119" s="89">
        <f>G119+H119+I119+J119+K119+N119</f>
        <v>7708.3317189999998</v>
      </c>
      <c r="G119" s="89">
        <f>'[1]Bieu 58'!G22</f>
        <v>0</v>
      </c>
      <c r="H119" s="89">
        <f>'[1]Bieu 58'!J22</f>
        <v>6174.2878899999996</v>
      </c>
      <c r="I119" s="89"/>
      <c r="J119" s="89"/>
      <c r="K119" s="89">
        <f t="shared" si="39"/>
        <v>0</v>
      </c>
      <c r="L119" s="89"/>
      <c r="M119" s="89">
        <f>'[1]Bieu 58'!O22</f>
        <v>0</v>
      </c>
      <c r="N119" s="89">
        <f>'[1]Bieu 58'!Q22</f>
        <v>1534.043829</v>
      </c>
      <c r="O119" s="58"/>
      <c r="P119" s="58"/>
      <c r="Q119" s="58"/>
    </row>
    <row r="120" spans="1:17" ht="18.75">
      <c r="A120" s="61" t="s">
        <v>117</v>
      </c>
      <c r="B120" s="86" t="s">
        <v>215</v>
      </c>
      <c r="C120" s="89">
        <f t="shared" si="31"/>
        <v>5776</v>
      </c>
      <c r="D120" s="89"/>
      <c r="E120" s="89">
        <f>'[1]Bieu 58'!E23</f>
        <v>5776</v>
      </c>
      <c r="F120" s="89">
        <f t="shared" si="38"/>
        <v>6804.7392220000002</v>
      </c>
      <c r="G120" s="89"/>
      <c r="H120" s="89">
        <f>'[1]Bieu 58'!J23</f>
        <v>5851.1620760000005</v>
      </c>
      <c r="I120" s="89"/>
      <c r="J120" s="89"/>
      <c r="K120" s="89">
        <f t="shared" si="39"/>
        <v>0</v>
      </c>
      <c r="L120" s="89"/>
      <c r="M120" s="89">
        <f>'[1]Bieu 58'!O23</f>
        <v>0</v>
      </c>
      <c r="N120" s="89">
        <f>'[1]Bieu 58'!Q23</f>
        <v>953.57714599999997</v>
      </c>
      <c r="O120" s="58"/>
      <c r="P120" s="58"/>
      <c r="Q120" s="58"/>
    </row>
    <row r="121" spans="1:17" ht="18.75">
      <c r="A121" s="61" t="s">
        <v>118</v>
      </c>
      <c r="B121" s="86" t="s">
        <v>216</v>
      </c>
      <c r="C121" s="89">
        <f t="shared" si="31"/>
        <v>8895</v>
      </c>
      <c r="D121" s="89"/>
      <c r="E121" s="89">
        <f>'[1]Bieu 58'!E24</f>
        <v>8895</v>
      </c>
      <c r="F121" s="89">
        <f t="shared" si="38"/>
        <v>10483.566687</v>
      </c>
      <c r="G121" s="89"/>
      <c r="H121" s="89">
        <f>'[1]Bieu 58'!J24</f>
        <v>7761.2793890000003</v>
      </c>
      <c r="I121" s="89"/>
      <c r="J121" s="89"/>
      <c r="K121" s="89">
        <f t="shared" si="39"/>
        <v>0</v>
      </c>
      <c r="L121" s="89"/>
      <c r="M121" s="89">
        <f>'[1]Bieu 58'!O24</f>
        <v>0</v>
      </c>
      <c r="N121" s="89">
        <f>'[1]Bieu 58'!Q24</f>
        <v>2722.2872980000002</v>
      </c>
      <c r="O121" s="58"/>
      <c r="P121" s="58"/>
      <c r="Q121" s="58"/>
    </row>
    <row r="122" spans="1:17" ht="18.75">
      <c r="A122" s="61" t="s">
        <v>119</v>
      </c>
      <c r="B122" s="86" t="s">
        <v>217</v>
      </c>
      <c r="C122" s="89">
        <f t="shared" si="31"/>
        <v>6237</v>
      </c>
      <c r="D122" s="89"/>
      <c r="E122" s="89">
        <f>'[1]Bieu 58'!E25</f>
        <v>6237</v>
      </c>
      <c r="F122" s="89">
        <f t="shared" si="38"/>
        <v>7933.3809499999998</v>
      </c>
      <c r="G122" s="89"/>
      <c r="H122" s="89">
        <f>'[1]Bieu 58'!J25</f>
        <v>6521.6091999999999</v>
      </c>
      <c r="I122" s="89"/>
      <c r="J122" s="89"/>
      <c r="K122" s="89">
        <f t="shared" si="39"/>
        <v>173.715</v>
      </c>
      <c r="L122" s="89"/>
      <c r="M122" s="89">
        <f>'[1]Bieu 58'!O25</f>
        <v>173.715</v>
      </c>
      <c r="N122" s="89">
        <f>'[1]Bieu 58'!Q25</f>
        <v>1238.05675</v>
      </c>
      <c r="O122" s="58"/>
      <c r="P122" s="58"/>
      <c r="Q122" s="58"/>
    </row>
    <row r="123" spans="1:17" ht="18.75">
      <c r="A123" s="61" t="s">
        <v>120</v>
      </c>
      <c r="B123" s="86" t="s">
        <v>218</v>
      </c>
      <c r="C123" s="89">
        <f t="shared" si="31"/>
        <v>6122</v>
      </c>
      <c r="D123" s="89"/>
      <c r="E123" s="89">
        <f>'[1]Bieu 58'!E26</f>
        <v>6122</v>
      </c>
      <c r="F123" s="89">
        <f t="shared" si="38"/>
        <v>7350.0939849999995</v>
      </c>
      <c r="G123" s="89"/>
      <c r="H123" s="89">
        <f>'[1]Bieu 58'!J26</f>
        <v>5946.910801</v>
      </c>
      <c r="I123" s="89"/>
      <c r="J123" s="89"/>
      <c r="K123" s="89">
        <f t="shared" si="39"/>
        <v>0</v>
      </c>
      <c r="L123" s="89"/>
      <c r="M123" s="89">
        <f>'[1]Bieu 58'!O26</f>
        <v>0</v>
      </c>
      <c r="N123" s="89">
        <f>'[1]Bieu 58'!Q26</f>
        <v>1403.183184</v>
      </c>
      <c r="O123" s="58"/>
      <c r="P123" s="58"/>
      <c r="Q123" s="58"/>
    </row>
    <row r="124" spans="1:17" ht="18.75">
      <c r="A124" s="61" t="s">
        <v>121</v>
      </c>
      <c r="B124" s="86" t="s">
        <v>219</v>
      </c>
      <c r="C124" s="89">
        <f t="shared" si="31"/>
        <v>7400</v>
      </c>
      <c r="D124" s="89"/>
      <c r="E124" s="89">
        <f>'[1]Bieu 58'!E27</f>
        <v>7400</v>
      </c>
      <c r="F124" s="89">
        <f t="shared" si="38"/>
        <v>7943.8448740000003</v>
      </c>
      <c r="G124" s="89"/>
      <c r="H124" s="89">
        <f>'[1]Bieu 58'!J27</f>
        <v>7226.7826500000001</v>
      </c>
      <c r="I124" s="89"/>
      <c r="J124" s="89"/>
      <c r="K124" s="89">
        <f t="shared" si="39"/>
        <v>0</v>
      </c>
      <c r="L124" s="89"/>
      <c r="M124" s="89">
        <f>'[1]Bieu 58'!O27</f>
        <v>0</v>
      </c>
      <c r="N124" s="89">
        <f>'[1]Bieu 58'!Q27</f>
        <v>717.06222400000001</v>
      </c>
      <c r="O124" s="58"/>
      <c r="P124" s="58"/>
      <c r="Q124" s="58"/>
    </row>
    <row r="125" spans="1:17" ht="18.75">
      <c r="A125" s="61" t="s">
        <v>122</v>
      </c>
      <c r="B125" s="86" t="s">
        <v>220</v>
      </c>
      <c r="C125" s="89">
        <f t="shared" si="31"/>
        <v>9601</v>
      </c>
      <c r="D125" s="89"/>
      <c r="E125" s="89">
        <f>'[1]Bieu 58'!E28</f>
        <v>9601</v>
      </c>
      <c r="F125" s="89">
        <f t="shared" si="38"/>
        <v>10388.578775999998</v>
      </c>
      <c r="G125" s="89"/>
      <c r="H125" s="89">
        <f>'[1]Bieu 58'!J28</f>
        <v>9171.5501539999987</v>
      </c>
      <c r="I125" s="89"/>
      <c r="J125" s="89"/>
      <c r="K125" s="89">
        <f t="shared" si="39"/>
        <v>0</v>
      </c>
      <c r="L125" s="89"/>
      <c r="M125" s="89">
        <f>'[1]Bieu 58'!O28</f>
        <v>0</v>
      </c>
      <c r="N125" s="89">
        <f>'[1]Bieu 58'!Q28</f>
        <v>1217.028622</v>
      </c>
      <c r="O125" s="58"/>
      <c r="P125" s="58"/>
      <c r="Q125" s="58"/>
    </row>
    <row r="126" spans="1:17" ht="18.75">
      <c r="A126" s="61" t="s">
        <v>221</v>
      </c>
      <c r="B126" s="86" t="s">
        <v>222</v>
      </c>
      <c r="C126" s="89">
        <f t="shared" si="31"/>
        <v>9674</v>
      </c>
      <c r="D126" s="89"/>
      <c r="E126" s="89">
        <f>'[1]Bieu 58'!E29</f>
        <v>9674</v>
      </c>
      <c r="F126" s="89">
        <f t="shared" si="38"/>
        <v>12243.636947999999</v>
      </c>
      <c r="G126" s="89"/>
      <c r="H126" s="89">
        <f>'[1]Bieu 58'!J29</f>
        <v>8384.2807639999992</v>
      </c>
      <c r="I126" s="89"/>
      <c r="J126" s="89"/>
      <c r="K126" s="89">
        <f t="shared" si="39"/>
        <v>200</v>
      </c>
      <c r="L126" s="89"/>
      <c r="M126" s="89">
        <f>'[1]Bieu 58'!O29</f>
        <v>200</v>
      </c>
      <c r="N126" s="89">
        <f>'[1]Bieu 58'!Q29</f>
        <v>3659.3561840000002</v>
      </c>
      <c r="O126" s="58"/>
      <c r="P126" s="58"/>
      <c r="Q126" s="58"/>
    </row>
    <row r="127" spans="1:17" ht="18.75">
      <c r="A127" s="61" t="s">
        <v>223</v>
      </c>
      <c r="B127" s="86" t="s">
        <v>224</v>
      </c>
      <c r="C127" s="89">
        <f t="shared" si="31"/>
        <v>6218</v>
      </c>
      <c r="D127" s="89"/>
      <c r="E127" s="89">
        <f>'[1]Bieu 58'!E30</f>
        <v>6218</v>
      </c>
      <c r="F127" s="89">
        <f t="shared" si="38"/>
        <v>7383.6108129999993</v>
      </c>
      <c r="G127" s="89"/>
      <c r="H127" s="89">
        <f>'[1]Bieu 58'!J30</f>
        <v>6488.2946849999989</v>
      </c>
      <c r="I127" s="89"/>
      <c r="J127" s="89"/>
      <c r="K127" s="89">
        <f t="shared" si="39"/>
        <v>0</v>
      </c>
      <c r="L127" s="89"/>
      <c r="M127" s="89">
        <f>'[1]Bieu 58'!O30</f>
        <v>0</v>
      </c>
      <c r="N127" s="89">
        <f>'[1]Bieu 58'!Q30</f>
        <v>895.31612800000005</v>
      </c>
      <c r="O127" s="85"/>
      <c r="P127" s="85"/>
      <c r="Q127" s="85"/>
    </row>
    <row r="128" spans="1:17" ht="56.25">
      <c r="A128" s="54" t="s">
        <v>24</v>
      </c>
      <c r="B128" s="63" t="s">
        <v>343</v>
      </c>
      <c r="C128" s="89">
        <f t="shared" si="31"/>
        <v>0</v>
      </c>
      <c r="D128" s="89"/>
      <c r="E128" s="89"/>
      <c r="F128" s="89">
        <f t="shared" si="38"/>
        <v>0</v>
      </c>
      <c r="G128" s="89"/>
      <c r="H128" s="89"/>
      <c r="I128" s="89"/>
      <c r="J128" s="89"/>
      <c r="K128" s="89">
        <f t="shared" si="39"/>
        <v>0</v>
      </c>
      <c r="L128" s="89"/>
      <c r="M128" s="89"/>
      <c r="N128" s="89"/>
      <c r="O128" s="85"/>
      <c r="P128" s="85"/>
      <c r="Q128" s="85"/>
    </row>
    <row r="129" spans="1:17" ht="37.5">
      <c r="A129" s="54" t="s">
        <v>45</v>
      </c>
      <c r="B129" s="7" t="s">
        <v>275</v>
      </c>
      <c r="C129" s="89">
        <f t="shared" si="31"/>
        <v>0</v>
      </c>
      <c r="D129" s="89"/>
      <c r="E129" s="89"/>
      <c r="F129" s="89">
        <f t="shared" si="38"/>
        <v>16153.162856999999</v>
      </c>
      <c r="G129" s="89"/>
      <c r="H129" s="89">
        <f>'[1]Bieu 58'!P13</f>
        <v>16153.162856999999</v>
      </c>
      <c r="I129" s="89"/>
      <c r="J129" s="89"/>
      <c r="K129" s="89">
        <f t="shared" si="39"/>
        <v>0</v>
      </c>
      <c r="L129" s="89"/>
      <c r="M129" s="89"/>
      <c r="N129" s="89"/>
      <c r="O129" s="85"/>
      <c r="P129" s="85"/>
      <c r="Q129" s="85"/>
    </row>
    <row r="130" spans="1:17" ht="18.75">
      <c r="A130" s="54" t="s">
        <v>46</v>
      </c>
      <c r="B130" s="55" t="s">
        <v>225</v>
      </c>
      <c r="C130" s="88">
        <f t="shared" si="31"/>
        <v>0</v>
      </c>
      <c r="D130" s="88"/>
      <c r="E130" s="88"/>
      <c r="F130" s="88">
        <f t="shared" si="38"/>
        <v>0</v>
      </c>
      <c r="G130" s="88"/>
      <c r="H130" s="88"/>
      <c r="I130" s="88"/>
      <c r="J130" s="88"/>
      <c r="K130" s="88">
        <f t="shared" si="39"/>
        <v>0</v>
      </c>
      <c r="L130" s="88"/>
      <c r="M130" s="88"/>
      <c r="N130" s="88"/>
      <c r="O130" s="85"/>
      <c r="P130" s="85"/>
      <c r="Q130" s="85"/>
    </row>
    <row r="131" spans="1:17" ht="56.25">
      <c r="A131" s="54" t="s">
        <v>54</v>
      </c>
      <c r="B131" s="63" t="s">
        <v>344</v>
      </c>
      <c r="C131" s="88">
        <f t="shared" si="31"/>
        <v>0</v>
      </c>
      <c r="D131" s="88"/>
      <c r="E131" s="88"/>
      <c r="F131" s="88">
        <f t="shared" si="38"/>
        <v>0</v>
      </c>
      <c r="G131" s="88"/>
      <c r="H131" s="88"/>
      <c r="I131" s="88"/>
      <c r="J131" s="88"/>
      <c r="K131" s="88">
        <f t="shared" si="39"/>
        <v>0</v>
      </c>
      <c r="L131" s="88"/>
      <c r="M131" s="88"/>
      <c r="N131" s="88"/>
      <c r="O131" s="85"/>
      <c r="P131" s="85"/>
      <c r="Q131" s="85"/>
    </row>
    <row r="132" spans="1:17" ht="56.25">
      <c r="A132" s="54" t="s">
        <v>291</v>
      </c>
      <c r="B132" s="63" t="s">
        <v>301</v>
      </c>
      <c r="C132" s="88">
        <f t="shared" si="31"/>
        <v>87228</v>
      </c>
      <c r="D132" s="88"/>
      <c r="E132" s="88">
        <f>'[1]Bieu 49'!C21</f>
        <v>87228</v>
      </c>
      <c r="F132" s="88">
        <f t="shared" si="38"/>
        <v>92360.439750000005</v>
      </c>
      <c r="G132" s="88"/>
      <c r="H132" s="88">
        <f>92360.43975-K132</f>
        <v>92360.439750000005</v>
      </c>
      <c r="I132" s="88"/>
      <c r="J132" s="88"/>
      <c r="K132" s="88">
        <f t="shared" si="39"/>
        <v>0</v>
      </c>
      <c r="L132" s="88"/>
      <c r="M132" s="88"/>
      <c r="N132" s="88"/>
      <c r="O132" s="85"/>
      <c r="P132" s="85"/>
      <c r="Q132" s="85"/>
    </row>
    <row r="133" spans="1:17" ht="56.25">
      <c r="A133" s="54" t="s">
        <v>300</v>
      </c>
      <c r="B133" s="63" t="s">
        <v>370</v>
      </c>
      <c r="C133" s="88">
        <f t="shared" si="31"/>
        <v>0</v>
      </c>
      <c r="D133" s="88"/>
      <c r="E133" s="88"/>
      <c r="F133" s="88">
        <f t="shared" si="38"/>
        <v>142565.99218100001</v>
      </c>
      <c r="G133" s="88"/>
      <c r="H133" s="88"/>
      <c r="I133" s="88"/>
      <c r="J133" s="88"/>
      <c r="K133" s="88">
        <f t="shared" si="39"/>
        <v>0</v>
      </c>
      <c r="L133" s="88"/>
      <c r="M133" s="88"/>
      <c r="N133" s="88">
        <f>19469.419662+123096.572519</f>
        <v>142565.99218100001</v>
      </c>
      <c r="O133" s="85"/>
      <c r="P133" s="85"/>
      <c r="Q133" s="85"/>
    </row>
  </sheetData>
  <mergeCells count="26">
    <mergeCell ref="P4:Q4"/>
    <mergeCell ref="O1:Q1"/>
    <mergeCell ref="A1:C1"/>
    <mergeCell ref="B5:B9"/>
    <mergeCell ref="C5:E5"/>
    <mergeCell ref="H6:H9"/>
    <mergeCell ref="A3:O3"/>
    <mergeCell ref="A5:A9"/>
    <mergeCell ref="C6:C9"/>
    <mergeCell ref="D6:D9"/>
    <mergeCell ref="A2:O2"/>
    <mergeCell ref="E6:E9"/>
    <mergeCell ref="F6:F9"/>
    <mergeCell ref="G6:G9"/>
    <mergeCell ref="N6:N9"/>
    <mergeCell ref="O6:O9"/>
    <mergeCell ref="F5:N5"/>
    <mergeCell ref="O5:Q5"/>
    <mergeCell ref="I6:I9"/>
    <mergeCell ref="J6:J9"/>
    <mergeCell ref="K6:M6"/>
    <mergeCell ref="P6:P9"/>
    <mergeCell ref="Q6:Q9"/>
    <mergeCell ref="L7:L9"/>
    <mergeCell ref="M7:M9"/>
    <mergeCell ref="K7:K9"/>
  </mergeCells>
  <printOptions horizontalCentered="1"/>
  <pageMargins left="0.24" right="0.2" top="0.34" bottom="0.48" header="0.2" footer="0.25"/>
  <pageSetup paperSize="9" scale="65" orientation="landscape" verticalDpi="0" r:id="rId1"/>
  <headerFooter>
    <oddFooter>&amp;F&amp;RPage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selection activeCell="G7" sqref="G7:G12"/>
    </sheetView>
  </sheetViews>
  <sheetFormatPr defaultColWidth="9.140625" defaultRowHeight="15.75"/>
  <cols>
    <col min="1" max="1" width="5.7109375" style="10" customWidth="1"/>
    <col min="2" max="2" width="24" style="10" customWidth="1"/>
    <col min="3" max="11" width="9.140625" style="10"/>
    <col min="12" max="12" width="9.28515625" style="10" customWidth="1"/>
    <col min="13" max="16384" width="9.140625" style="10"/>
  </cols>
  <sheetData>
    <row r="1" spans="1:20" ht="18.75">
      <c r="A1" s="117"/>
      <c r="B1" s="117"/>
      <c r="C1" s="117"/>
      <c r="D1" s="117"/>
      <c r="E1" s="9"/>
      <c r="F1" s="9"/>
      <c r="G1" s="9"/>
      <c r="H1" s="8"/>
      <c r="I1" s="8"/>
      <c r="J1" s="8"/>
      <c r="K1" s="9"/>
      <c r="L1" s="9"/>
      <c r="M1" s="9"/>
      <c r="N1" s="8"/>
      <c r="O1" s="8"/>
      <c r="P1" s="9"/>
      <c r="Q1" s="9"/>
      <c r="R1" s="103" t="s">
        <v>240</v>
      </c>
      <c r="S1" s="103"/>
      <c r="T1" s="103"/>
    </row>
    <row r="2" spans="1:20" ht="20.25">
      <c r="A2" s="129" t="s">
        <v>371</v>
      </c>
      <c r="B2" s="129"/>
      <c r="C2" s="129"/>
      <c r="D2" s="129"/>
      <c r="E2" s="129"/>
      <c r="F2" s="129"/>
      <c r="G2" s="129"/>
      <c r="H2" s="129"/>
      <c r="I2" s="129"/>
      <c r="J2" s="129"/>
      <c r="K2" s="129"/>
      <c r="L2" s="129"/>
      <c r="M2" s="129"/>
      <c r="N2" s="129"/>
      <c r="O2" s="129"/>
      <c r="P2" s="129"/>
      <c r="Q2" s="129"/>
      <c r="R2" s="129"/>
      <c r="S2" s="129"/>
      <c r="T2" s="129"/>
    </row>
    <row r="3" spans="1:20" ht="18.75">
      <c r="A3" s="111" t="str">
        <f>'BIEU 96'!A2:E2</f>
        <v>(Đính kèm Quyết định số:          /QĐ-UBND ngày       /7/2023 của UBND huyện Phụng Hiệp)</v>
      </c>
      <c r="B3" s="111"/>
      <c r="C3" s="111"/>
      <c r="D3" s="111"/>
      <c r="E3" s="111"/>
      <c r="F3" s="111"/>
      <c r="G3" s="111"/>
      <c r="H3" s="111"/>
      <c r="I3" s="111"/>
      <c r="J3" s="111"/>
      <c r="K3" s="111"/>
      <c r="L3" s="111"/>
      <c r="M3" s="111"/>
      <c r="N3" s="111"/>
      <c r="O3" s="111"/>
      <c r="P3" s="111"/>
      <c r="Q3" s="111"/>
      <c r="R3" s="111"/>
      <c r="S3" s="111"/>
      <c r="T3" s="111"/>
    </row>
    <row r="4" spans="1:20" ht="18.75">
      <c r="A4" s="11"/>
      <c r="B4" s="11"/>
      <c r="C4" s="12"/>
      <c r="D4" s="12"/>
      <c r="E4" s="111"/>
      <c r="F4" s="111"/>
      <c r="G4" s="111"/>
      <c r="H4" s="111"/>
      <c r="I4" s="12"/>
      <c r="J4" s="12"/>
      <c r="K4" s="34"/>
      <c r="L4" s="34"/>
      <c r="M4" s="35"/>
      <c r="N4" s="34"/>
      <c r="O4" s="12"/>
      <c r="P4" s="34"/>
      <c r="Q4" s="34"/>
      <c r="R4" s="34" t="s">
        <v>25</v>
      </c>
      <c r="S4" s="34"/>
      <c r="T4" s="34"/>
    </row>
    <row r="5" spans="1:20" ht="15.6" customHeight="1">
      <c r="A5" s="133" t="s">
        <v>227</v>
      </c>
      <c r="B5" s="133" t="s">
        <v>228</v>
      </c>
      <c r="C5" s="136" t="s">
        <v>1</v>
      </c>
      <c r="D5" s="137"/>
      <c r="E5" s="137"/>
      <c r="F5" s="137"/>
      <c r="G5" s="137"/>
      <c r="H5" s="138"/>
      <c r="I5" s="136" t="s">
        <v>2</v>
      </c>
      <c r="J5" s="137"/>
      <c r="K5" s="137"/>
      <c r="L5" s="137"/>
      <c r="M5" s="137"/>
      <c r="N5" s="138"/>
      <c r="O5" s="136" t="s">
        <v>3</v>
      </c>
      <c r="P5" s="137"/>
      <c r="Q5" s="137"/>
      <c r="R5" s="137"/>
      <c r="S5" s="137"/>
      <c r="T5" s="138"/>
    </row>
    <row r="6" spans="1:20" ht="15.6" customHeight="1">
      <c r="A6" s="134"/>
      <c r="B6" s="134"/>
      <c r="C6" s="133" t="s">
        <v>125</v>
      </c>
      <c r="D6" s="133" t="s">
        <v>229</v>
      </c>
      <c r="E6" s="139" t="s">
        <v>230</v>
      </c>
      <c r="F6" s="140"/>
      <c r="G6" s="140"/>
      <c r="H6" s="141"/>
      <c r="I6" s="133" t="s">
        <v>125</v>
      </c>
      <c r="J6" s="133" t="s">
        <v>229</v>
      </c>
      <c r="K6" s="139" t="s">
        <v>230</v>
      </c>
      <c r="L6" s="140"/>
      <c r="M6" s="140"/>
      <c r="N6" s="141"/>
      <c r="O6" s="133" t="s">
        <v>125</v>
      </c>
      <c r="P6" s="133" t="s">
        <v>229</v>
      </c>
      <c r="Q6" s="139" t="s">
        <v>230</v>
      </c>
      <c r="R6" s="140"/>
      <c r="S6" s="140"/>
      <c r="T6" s="141"/>
    </row>
    <row r="7" spans="1:20" ht="15.75" customHeight="1">
      <c r="A7" s="134"/>
      <c r="B7" s="134"/>
      <c r="C7" s="134"/>
      <c r="D7" s="134"/>
      <c r="E7" s="133" t="s">
        <v>125</v>
      </c>
      <c r="F7" s="133" t="s">
        <v>232</v>
      </c>
      <c r="G7" s="133" t="s">
        <v>233</v>
      </c>
      <c r="H7" s="133" t="s">
        <v>231</v>
      </c>
      <c r="I7" s="134"/>
      <c r="J7" s="134"/>
      <c r="K7" s="133" t="s">
        <v>125</v>
      </c>
      <c r="L7" s="133" t="s">
        <v>232</v>
      </c>
      <c r="M7" s="133" t="s">
        <v>233</v>
      </c>
      <c r="N7" s="133" t="s">
        <v>231</v>
      </c>
      <c r="O7" s="134"/>
      <c r="P7" s="134"/>
      <c r="Q7" s="133" t="s">
        <v>125</v>
      </c>
      <c r="R7" s="133" t="s">
        <v>232</v>
      </c>
      <c r="S7" s="133" t="s">
        <v>233</v>
      </c>
      <c r="T7" s="133" t="s">
        <v>231</v>
      </c>
    </row>
    <row r="8" spans="1:20" ht="15.75" customHeight="1">
      <c r="A8" s="134"/>
      <c r="B8" s="134"/>
      <c r="C8" s="134"/>
      <c r="D8" s="134"/>
      <c r="E8" s="134"/>
      <c r="F8" s="134"/>
      <c r="G8" s="134"/>
      <c r="H8" s="134"/>
      <c r="I8" s="134"/>
      <c r="J8" s="134"/>
      <c r="K8" s="134"/>
      <c r="L8" s="134"/>
      <c r="M8" s="134"/>
      <c r="N8" s="134"/>
      <c r="O8" s="134"/>
      <c r="P8" s="134"/>
      <c r="Q8" s="134"/>
      <c r="R8" s="134"/>
      <c r="S8" s="134"/>
      <c r="T8" s="134"/>
    </row>
    <row r="9" spans="1:20">
      <c r="A9" s="134"/>
      <c r="B9" s="134"/>
      <c r="C9" s="134"/>
      <c r="D9" s="134"/>
      <c r="E9" s="134"/>
      <c r="F9" s="134"/>
      <c r="G9" s="134"/>
      <c r="H9" s="134"/>
      <c r="I9" s="134"/>
      <c r="J9" s="134"/>
      <c r="K9" s="134"/>
      <c r="L9" s="134"/>
      <c r="M9" s="134"/>
      <c r="N9" s="134"/>
      <c r="O9" s="134"/>
      <c r="P9" s="134"/>
      <c r="Q9" s="134"/>
      <c r="R9" s="134"/>
      <c r="S9" s="134"/>
      <c r="T9" s="134"/>
    </row>
    <row r="10" spans="1:20">
      <c r="A10" s="134"/>
      <c r="B10" s="134"/>
      <c r="C10" s="134"/>
      <c r="D10" s="134"/>
      <c r="E10" s="134"/>
      <c r="F10" s="134"/>
      <c r="G10" s="134"/>
      <c r="H10" s="134"/>
      <c r="I10" s="134"/>
      <c r="J10" s="134"/>
      <c r="K10" s="134"/>
      <c r="L10" s="134"/>
      <c r="M10" s="134"/>
      <c r="N10" s="134"/>
      <c r="O10" s="134"/>
      <c r="P10" s="134"/>
      <c r="Q10" s="134"/>
      <c r="R10" s="134"/>
      <c r="S10" s="134"/>
      <c r="T10" s="134"/>
    </row>
    <row r="11" spans="1:20">
      <c r="A11" s="134"/>
      <c r="B11" s="134"/>
      <c r="C11" s="134"/>
      <c r="D11" s="134"/>
      <c r="E11" s="134"/>
      <c r="F11" s="134"/>
      <c r="G11" s="134"/>
      <c r="H11" s="134"/>
      <c r="I11" s="134"/>
      <c r="J11" s="134"/>
      <c r="K11" s="134"/>
      <c r="L11" s="134"/>
      <c r="M11" s="134"/>
      <c r="N11" s="134"/>
      <c r="O11" s="134"/>
      <c r="P11" s="134"/>
      <c r="Q11" s="134"/>
      <c r="R11" s="134"/>
      <c r="S11" s="134"/>
      <c r="T11" s="134"/>
    </row>
    <row r="12" spans="1:20" ht="105" customHeight="1">
      <c r="A12" s="135"/>
      <c r="B12" s="135"/>
      <c r="C12" s="135"/>
      <c r="D12" s="135"/>
      <c r="E12" s="135"/>
      <c r="F12" s="135"/>
      <c r="G12" s="135"/>
      <c r="H12" s="135"/>
      <c r="I12" s="135"/>
      <c r="J12" s="135"/>
      <c r="K12" s="135"/>
      <c r="L12" s="135"/>
      <c r="M12" s="135"/>
      <c r="N12" s="135"/>
      <c r="O12" s="135"/>
      <c r="P12" s="135"/>
      <c r="Q12" s="135"/>
      <c r="R12" s="135"/>
      <c r="S12" s="135"/>
      <c r="T12" s="135"/>
    </row>
    <row r="13" spans="1:20" s="33" customFormat="1" ht="12.75">
      <c r="A13" s="75" t="s">
        <v>5</v>
      </c>
      <c r="B13" s="75" t="s">
        <v>6</v>
      </c>
      <c r="C13" s="76" t="s">
        <v>7</v>
      </c>
      <c r="D13" s="76" t="s">
        <v>8</v>
      </c>
      <c r="E13" s="76" t="s">
        <v>9</v>
      </c>
      <c r="F13" s="76" t="s">
        <v>15</v>
      </c>
      <c r="G13" s="76" t="s">
        <v>55</v>
      </c>
      <c r="H13" s="76" t="s">
        <v>57</v>
      </c>
      <c r="I13" s="76" t="s">
        <v>116</v>
      </c>
      <c r="J13" s="76" t="s">
        <v>117</v>
      </c>
      <c r="K13" s="76" t="s">
        <v>118</v>
      </c>
      <c r="L13" s="76" t="s">
        <v>119</v>
      </c>
      <c r="M13" s="76" t="s">
        <v>120</v>
      </c>
      <c r="N13" s="76" t="s">
        <v>121</v>
      </c>
      <c r="O13" s="76" t="s">
        <v>234</v>
      </c>
      <c r="P13" s="76" t="s">
        <v>235</v>
      </c>
      <c r="Q13" s="76" t="s">
        <v>236</v>
      </c>
      <c r="R13" s="76" t="s">
        <v>237</v>
      </c>
      <c r="S13" s="76" t="s">
        <v>238</v>
      </c>
      <c r="T13" s="76" t="s">
        <v>239</v>
      </c>
    </row>
    <row r="14" spans="1:20" s="18" customFormat="1" ht="22.5" customHeight="1">
      <c r="A14" s="77"/>
      <c r="B14" s="78" t="s">
        <v>128</v>
      </c>
      <c r="C14" s="68">
        <f>SUM(C15:C29)</f>
        <v>92662</v>
      </c>
      <c r="D14" s="68">
        <f t="shared" ref="D14:N14" si="0">SUM(D15:D29)</f>
        <v>60094</v>
      </c>
      <c r="E14" s="68">
        <f t="shared" si="0"/>
        <v>32568</v>
      </c>
      <c r="F14" s="68">
        <f t="shared" si="0"/>
        <v>0</v>
      </c>
      <c r="G14" s="68">
        <f>SUM(G15:G29)+1</f>
        <v>32194</v>
      </c>
      <c r="H14" s="68">
        <f t="shared" si="0"/>
        <v>375</v>
      </c>
      <c r="I14" s="68">
        <f t="shared" si="0"/>
        <v>92359.714999999997</v>
      </c>
      <c r="J14" s="68">
        <f t="shared" si="0"/>
        <v>60094</v>
      </c>
      <c r="K14" s="68">
        <f t="shared" si="0"/>
        <v>32265.715</v>
      </c>
      <c r="L14" s="68">
        <f t="shared" si="0"/>
        <v>0</v>
      </c>
      <c r="M14" s="68">
        <f>SUM(M15:M29)+1</f>
        <v>31893</v>
      </c>
      <c r="N14" s="68">
        <f t="shared" si="0"/>
        <v>373.71500000000003</v>
      </c>
      <c r="O14" s="69">
        <f t="shared" ref="O14:O29" si="1">I14/C14*100</f>
        <v>99.673776736957976</v>
      </c>
      <c r="P14" s="69">
        <f t="shared" ref="P14:P29" si="2">J14/D14*100</f>
        <v>100</v>
      </c>
      <c r="Q14" s="69">
        <f t="shared" ref="Q14:Q29" si="3">K14/E14*100</f>
        <v>99.0718343158929</v>
      </c>
      <c r="R14" s="69"/>
      <c r="S14" s="69">
        <f>M14/G14*100</f>
        <v>99.065043175747036</v>
      </c>
      <c r="T14" s="69">
        <f>N14/H14*100</f>
        <v>99.657333333333341</v>
      </c>
    </row>
    <row r="15" spans="1:20" ht="22.5" customHeight="1">
      <c r="A15" s="79" t="s">
        <v>7</v>
      </c>
      <c r="B15" s="62" t="s">
        <v>208</v>
      </c>
      <c r="C15" s="70">
        <f>D15+E15</f>
        <v>2970</v>
      </c>
      <c r="D15" s="80">
        <v>1759</v>
      </c>
      <c r="E15" s="70">
        <f t="shared" ref="E15:E29" si="4">SUM(F15:H15)</f>
        <v>1211</v>
      </c>
      <c r="F15" s="70"/>
      <c r="G15" s="71">
        <v>1211</v>
      </c>
      <c r="H15" s="70"/>
      <c r="I15" s="70">
        <f>J15+K15</f>
        <v>2970</v>
      </c>
      <c r="J15" s="70">
        <f>D15</f>
        <v>1759</v>
      </c>
      <c r="K15" s="70">
        <f t="shared" ref="K15:K29" si="5">SUM(L15:N15)</f>
        <v>1211</v>
      </c>
      <c r="L15" s="70"/>
      <c r="M15" s="71">
        <f>G15</f>
        <v>1211</v>
      </c>
      <c r="N15" s="70"/>
      <c r="O15" s="72">
        <f t="shared" si="1"/>
        <v>100</v>
      </c>
      <c r="P15" s="72">
        <f t="shared" si="2"/>
        <v>100</v>
      </c>
      <c r="Q15" s="72">
        <f t="shared" si="3"/>
        <v>100</v>
      </c>
      <c r="R15" s="72"/>
      <c r="S15" s="72">
        <f t="shared" ref="S15:S29" si="6">M15/G15*100</f>
        <v>100</v>
      </c>
      <c r="T15" s="69"/>
    </row>
    <row r="16" spans="1:20" ht="22.5" customHeight="1">
      <c r="A16" s="79" t="s">
        <v>8</v>
      </c>
      <c r="B16" s="62" t="s">
        <v>209</v>
      </c>
      <c r="C16" s="70">
        <f t="shared" ref="C16:C29" si="7">D16+E16</f>
        <v>3830.5</v>
      </c>
      <c r="D16" s="80">
        <v>2290.5</v>
      </c>
      <c r="E16" s="70">
        <f t="shared" si="4"/>
        <v>1540</v>
      </c>
      <c r="F16" s="70"/>
      <c r="G16" s="71">
        <v>1540</v>
      </c>
      <c r="H16" s="70"/>
      <c r="I16" s="70">
        <f t="shared" ref="I16:I29" si="8">J16+K16</f>
        <v>3824.5</v>
      </c>
      <c r="J16" s="70">
        <f t="shared" ref="J16:J29" si="9">D16</f>
        <v>2290.5</v>
      </c>
      <c r="K16" s="70">
        <f t="shared" si="5"/>
        <v>1534</v>
      </c>
      <c r="L16" s="70"/>
      <c r="M16" s="71">
        <v>1534</v>
      </c>
      <c r="N16" s="70"/>
      <c r="O16" s="72">
        <f t="shared" si="1"/>
        <v>99.843362485315239</v>
      </c>
      <c r="P16" s="72">
        <f t="shared" si="2"/>
        <v>100</v>
      </c>
      <c r="Q16" s="72">
        <f t="shared" si="3"/>
        <v>99.610389610389618</v>
      </c>
      <c r="R16" s="72"/>
      <c r="S16" s="72">
        <f t="shared" si="6"/>
        <v>99.610389610389618</v>
      </c>
      <c r="T16" s="69"/>
    </row>
    <row r="17" spans="1:20" ht="22.5" customHeight="1">
      <c r="A17" s="79" t="s">
        <v>9</v>
      </c>
      <c r="B17" s="62" t="s">
        <v>210</v>
      </c>
      <c r="C17" s="70">
        <f t="shared" si="7"/>
        <v>4104</v>
      </c>
      <c r="D17" s="80">
        <v>3191</v>
      </c>
      <c r="E17" s="70">
        <f t="shared" si="4"/>
        <v>913</v>
      </c>
      <c r="F17" s="70"/>
      <c r="G17" s="71">
        <v>913</v>
      </c>
      <c r="H17" s="70"/>
      <c r="I17" s="70">
        <f t="shared" si="8"/>
        <v>4102</v>
      </c>
      <c r="J17" s="70">
        <f t="shared" si="9"/>
        <v>3191</v>
      </c>
      <c r="K17" s="70">
        <f t="shared" si="5"/>
        <v>911</v>
      </c>
      <c r="L17" s="70"/>
      <c r="M17" s="71">
        <v>911</v>
      </c>
      <c r="N17" s="70"/>
      <c r="O17" s="72">
        <f t="shared" si="1"/>
        <v>99.951267056530213</v>
      </c>
      <c r="P17" s="72">
        <f t="shared" si="2"/>
        <v>100</v>
      </c>
      <c r="Q17" s="72">
        <f t="shared" si="3"/>
        <v>99.780941949616647</v>
      </c>
      <c r="R17" s="72"/>
      <c r="S17" s="72">
        <f t="shared" si="6"/>
        <v>99.780941949616647</v>
      </c>
      <c r="T17" s="69"/>
    </row>
    <row r="18" spans="1:20" ht="22.5" customHeight="1">
      <c r="A18" s="79" t="s">
        <v>15</v>
      </c>
      <c r="B18" s="62" t="s">
        <v>211</v>
      </c>
      <c r="C18" s="70">
        <f t="shared" si="7"/>
        <v>6985</v>
      </c>
      <c r="D18" s="80">
        <v>3771</v>
      </c>
      <c r="E18" s="70">
        <f t="shared" si="4"/>
        <v>3214</v>
      </c>
      <c r="F18" s="70"/>
      <c r="G18" s="71">
        <v>3214</v>
      </c>
      <c r="H18" s="70"/>
      <c r="I18" s="70">
        <f t="shared" si="8"/>
        <v>6931</v>
      </c>
      <c r="J18" s="70">
        <f t="shared" si="9"/>
        <v>3771</v>
      </c>
      <c r="K18" s="70">
        <f t="shared" si="5"/>
        <v>3160</v>
      </c>
      <c r="L18" s="70"/>
      <c r="M18" s="71">
        <v>3160</v>
      </c>
      <c r="N18" s="70"/>
      <c r="O18" s="72">
        <f t="shared" si="1"/>
        <v>99.226914817465996</v>
      </c>
      <c r="P18" s="72">
        <f t="shared" si="2"/>
        <v>100</v>
      </c>
      <c r="Q18" s="72">
        <f t="shared" si="3"/>
        <v>98.319850653391413</v>
      </c>
      <c r="R18" s="72"/>
      <c r="S18" s="72">
        <f t="shared" si="6"/>
        <v>98.319850653391413</v>
      </c>
      <c r="T18" s="69"/>
    </row>
    <row r="19" spans="1:20" ht="22.5" customHeight="1">
      <c r="A19" s="79" t="s">
        <v>55</v>
      </c>
      <c r="B19" s="62" t="s">
        <v>212</v>
      </c>
      <c r="C19" s="70">
        <f t="shared" si="7"/>
        <v>6819.5</v>
      </c>
      <c r="D19" s="80">
        <v>4107.5</v>
      </c>
      <c r="E19" s="70">
        <f t="shared" si="4"/>
        <v>2712</v>
      </c>
      <c r="F19" s="70"/>
      <c r="G19" s="71">
        <v>2712</v>
      </c>
      <c r="H19" s="70"/>
      <c r="I19" s="70">
        <f t="shared" si="8"/>
        <v>6759.5</v>
      </c>
      <c r="J19" s="70">
        <f t="shared" si="9"/>
        <v>4107.5</v>
      </c>
      <c r="K19" s="70">
        <f t="shared" si="5"/>
        <v>2652</v>
      </c>
      <c r="L19" s="70"/>
      <c r="M19" s="71">
        <v>2652</v>
      </c>
      <c r="N19" s="70"/>
      <c r="O19" s="72">
        <f t="shared" si="1"/>
        <v>99.12017010044724</v>
      </c>
      <c r="P19" s="72">
        <f t="shared" si="2"/>
        <v>100</v>
      </c>
      <c r="Q19" s="72">
        <f t="shared" si="3"/>
        <v>97.787610619469021</v>
      </c>
      <c r="R19" s="72"/>
      <c r="S19" s="72">
        <f t="shared" si="6"/>
        <v>97.787610619469021</v>
      </c>
      <c r="T19" s="69"/>
    </row>
    <row r="20" spans="1:20" ht="22.5" customHeight="1">
      <c r="A20" s="79" t="s">
        <v>57</v>
      </c>
      <c r="B20" s="62" t="s">
        <v>213</v>
      </c>
      <c r="C20" s="70">
        <f t="shared" si="7"/>
        <v>5661</v>
      </c>
      <c r="D20" s="80">
        <v>4033</v>
      </c>
      <c r="E20" s="70">
        <f t="shared" si="4"/>
        <v>1628</v>
      </c>
      <c r="F20" s="70"/>
      <c r="G20" s="71">
        <v>1628</v>
      </c>
      <c r="H20" s="70"/>
      <c r="I20" s="70">
        <f t="shared" si="8"/>
        <v>5656</v>
      </c>
      <c r="J20" s="70">
        <f t="shared" si="9"/>
        <v>4033</v>
      </c>
      <c r="K20" s="70">
        <f t="shared" si="5"/>
        <v>1623</v>
      </c>
      <c r="L20" s="70"/>
      <c r="M20" s="71">
        <v>1623</v>
      </c>
      <c r="N20" s="70"/>
      <c r="O20" s="72">
        <f t="shared" si="1"/>
        <v>99.911676382264616</v>
      </c>
      <c r="P20" s="72">
        <f t="shared" si="2"/>
        <v>100</v>
      </c>
      <c r="Q20" s="72">
        <f t="shared" si="3"/>
        <v>99.692874692874682</v>
      </c>
      <c r="R20" s="72"/>
      <c r="S20" s="72">
        <f t="shared" si="6"/>
        <v>99.692874692874682</v>
      </c>
      <c r="T20" s="69"/>
    </row>
    <row r="21" spans="1:20" ht="22.5" customHeight="1">
      <c r="A21" s="79" t="s">
        <v>116</v>
      </c>
      <c r="B21" s="62" t="s">
        <v>214</v>
      </c>
      <c r="C21" s="70">
        <f t="shared" si="7"/>
        <v>5223</v>
      </c>
      <c r="D21" s="80">
        <v>3710</v>
      </c>
      <c r="E21" s="70">
        <f t="shared" si="4"/>
        <v>1513</v>
      </c>
      <c r="F21" s="70"/>
      <c r="G21" s="71">
        <v>1513</v>
      </c>
      <c r="H21" s="70"/>
      <c r="I21" s="70">
        <f t="shared" si="8"/>
        <v>5164</v>
      </c>
      <c r="J21" s="70">
        <f t="shared" si="9"/>
        <v>3710</v>
      </c>
      <c r="K21" s="70">
        <f t="shared" si="5"/>
        <v>1454</v>
      </c>
      <c r="L21" s="70"/>
      <c r="M21" s="71">
        <v>1454</v>
      </c>
      <c r="N21" s="70"/>
      <c r="O21" s="72">
        <f t="shared" si="1"/>
        <v>98.870381007084049</v>
      </c>
      <c r="P21" s="72">
        <f t="shared" si="2"/>
        <v>100</v>
      </c>
      <c r="Q21" s="72">
        <f t="shared" si="3"/>
        <v>96.100462656972908</v>
      </c>
      <c r="R21" s="72"/>
      <c r="S21" s="72">
        <f t="shared" si="6"/>
        <v>96.100462656972908</v>
      </c>
      <c r="T21" s="69"/>
    </row>
    <row r="22" spans="1:20" ht="22.5" customHeight="1">
      <c r="A22" s="79" t="s">
        <v>117</v>
      </c>
      <c r="B22" s="62" t="s">
        <v>215</v>
      </c>
      <c r="C22" s="70">
        <f t="shared" si="7"/>
        <v>6192</v>
      </c>
      <c r="D22" s="80">
        <v>4485</v>
      </c>
      <c r="E22" s="70">
        <f t="shared" si="4"/>
        <v>1707</v>
      </c>
      <c r="F22" s="70"/>
      <c r="G22" s="71">
        <v>1707</v>
      </c>
      <c r="H22" s="70"/>
      <c r="I22" s="70">
        <f t="shared" si="8"/>
        <v>6168</v>
      </c>
      <c r="J22" s="70">
        <f t="shared" si="9"/>
        <v>4485</v>
      </c>
      <c r="K22" s="70">
        <f t="shared" si="5"/>
        <v>1683</v>
      </c>
      <c r="L22" s="70"/>
      <c r="M22" s="71">
        <v>1683</v>
      </c>
      <c r="N22" s="70"/>
      <c r="O22" s="72">
        <f t="shared" si="1"/>
        <v>99.612403100775197</v>
      </c>
      <c r="P22" s="72">
        <f t="shared" si="2"/>
        <v>100</v>
      </c>
      <c r="Q22" s="72">
        <f t="shared" si="3"/>
        <v>98.594024604569412</v>
      </c>
      <c r="R22" s="72"/>
      <c r="S22" s="72">
        <f t="shared" si="6"/>
        <v>98.594024604569412</v>
      </c>
      <c r="T22" s="69"/>
    </row>
    <row r="23" spans="1:20" ht="22.5" customHeight="1">
      <c r="A23" s="79" t="s">
        <v>118</v>
      </c>
      <c r="B23" s="62" t="s">
        <v>216</v>
      </c>
      <c r="C23" s="70">
        <f t="shared" si="7"/>
        <v>8193</v>
      </c>
      <c r="D23" s="80">
        <v>5345</v>
      </c>
      <c r="E23" s="70">
        <f t="shared" si="4"/>
        <v>2848</v>
      </c>
      <c r="F23" s="70"/>
      <c r="G23" s="71">
        <v>2848</v>
      </c>
      <c r="H23" s="70"/>
      <c r="I23" s="70">
        <f t="shared" si="8"/>
        <v>8188</v>
      </c>
      <c r="J23" s="70">
        <f t="shared" si="9"/>
        <v>5345</v>
      </c>
      <c r="K23" s="70">
        <f t="shared" si="5"/>
        <v>2843</v>
      </c>
      <c r="L23" s="70"/>
      <c r="M23" s="71">
        <v>2843</v>
      </c>
      <c r="N23" s="70"/>
      <c r="O23" s="72">
        <f t="shared" si="1"/>
        <v>99.938972293421216</v>
      </c>
      <c r="P23" s="72">
        <f t="shared" si="2"/>
        <v>100</v>
      </c>
      <c r="Q23" s="72">
        <f t="shared" si="3"/>
        <v>99.824438202247194</v>
      </c>
      <c r="R23" s="72"/>
      <c r="S23" s="72">
        <f t="shared" si="6"/>
        <v>99.824438202247194</v>
      </c>
      <c r="T23" s="69"/>
    </row>
    <row r="24" spans="1:20" ht="22.5" customHeight="1">
      <c r="A24" s="79" t="s">
        <v>119</v>
      </c>
      <c r="B24" s="62" t="s">
        <v>217</v>
      </c>
      <c r="C24" s="70">
        <f t="shared" si="7"/>
        <v>6517</v>
      </c>
      <c r="D24" s="80">
        <v>4719</v>
      </c>
      <c r="E24" s="70">
        <f t="shared" si="4"/>
        <v>1798</v>
      </c>
      <c r="F24" s="70"/>
      <c r="G24" s="70">
        <v>1623</v>
      </c>
      <c r="H24" s="70">
        <v>175</v>
      </c>
      <c r="I24" s="70">
        <f t="shared" si="8"/>
        <v>6514.7150000000001</v>
      </c>
      <c r="J24" s="70">
        <f t="shared" si="9"/>
        <v>4719</v>
      </c>
      <c r="K24" s="70">
        <f t="shared" si="5"/>
        <v>1795.7149999999999</v>
      </c>
      <c r="L24" s="70"/>
      <c r="M24" s="71">
        <v>1622</v>
      </c>
      <c r="N24" s="70">
        <v>173.715</v>
      </c>
      <c r="O24" s="72">
        <f t="shared" si="1"/>
        <v>99.964937854841182</v>
      </c>
      <c r="P24" s="72">
        <f t="shared" si="2"/>
        <v>100</v>
      </c>
      <c r="Q24" s="72">
        <f t="shared" si="3"/>
        <v>99.872914349276968</v>
      </c>
      <c r="R24" s="72"/>
      <c r="S24" s="72">
        <f t="shared" si="6"/>
        <v>99.938385705483668</v>
      </c>
      <c r="T24" s="72">
        <f t="shared" ref="T24:T28" si="10">N24/H24*100</f>
        <v>99.265714285714296</v>
      </c>
    </row>
    <row r="25" spans="1:20" ht="22.5" customHeight="1">
      <c r="A25" s="79" t="s">
        <v>120</v>
      </c>
      <c r="B25" s="62" t="s">
        <v>218</v>
      </c>
      <c r="C25" s="70">
        <f t="shared" si="7"/>
        <v>6029</v>
      </c>
      <c r="D25" s="80">
        <v>4088</v>
      </c>
      <c r="E25" s="70">
        <f t="shared" si="4"/>
        <v>1941</v>
      </c>
      <c r="F25" s="70"/>
      <c r="G25" s="70">
        <v>1941</v>
      </c>
      <c r="H25" s="70"/>
      <c r="I25" s="70">
        <f t="shared" si="8"/>
        <v>6015</v>
      </c>
      <c r="J25" s="70">
        <f t="shared" si="9"/>
        <v>4088</v>
      </c>
      <c r="K25" s="70">
        <f t="shared" si="5"/>
        <v>1927</v>
      </c>
      <c r="L25" s="70"/>
      <c r="M25" s="71">
        <v>1927</v>
      </c>
      <c r="N25" s="70"/>
      <c r="O25" s="72">
        <f t="shared" si="1"/>
        <v>99.767789019737933</v>
      </c>
      <c r="P25" s="72">
        <f t="shared" si="2"/>
        <v>100</v>
      </c>
      <c r="Q25" s="72">
        <f t="shared" si="3"/>
        <v>99.278722308088618</v>
      </c>
      <c r="R25" s="72"/>
      <c r="S25" s="72">
        <f t="shared" si="6"/>
        <v>99.278722308088618</v>
      </c>
      <c r="T25" s="72"/>
    </row>
    <row r="26" spans="1:20" ht="22.5" customHeight="1">
      <c r="A26" s="79" t="s">
        <v>121</v>
      </c>
      <c r="B26" s="62" t="s">
        <v>219</v>
      </c>
      <c r="C26" s="70">
        <f t="shared" si="7"/>
        <v>6378</v>
      </c>
      <c r="D26" s="80">
        <v>4196</v>
      </c>
      <c r="E26" s="70">
        <f>SUM(F26:H26)</f>
        <v>2182</v>
      </c>
      <c r="F26" s="70"/>
      <c r="G26" s="70">
        <v>2182</v>
      </c>
      <c r="H26" s="70"/>
      <c r="I26" s="70">
        <f t="shared" si="8"/>
        <v>6342</v>
      </c>
      <c r="J26" s="70">
        <f t="shared" si="9"/>
        <v>4196</v>
      </c>
      <c r="K26" s="70">
        <f t="shared" si="5"/>
        <v>2146</v>
      </c>
      <c r="L26" s="70"/>
      <c r="M26" s="71">
        <v>2146</v>
      </c>
      <c r="N26" s="70"/>
      <c r="O26" s="72">
        <f t="shared" si="1"/>
        <v>99.435559736594541</v>
      </c>
      <c r="P26" s="72">
        <f t="shared" si="2"/>
        <v>100</v>
      </c>
      <c r="Q26" s="72">
        <f t="shared" si="3"/>
        <v>98.350137488542629</v>
      </c>
      <c r="R26" s="72"/>
      <c r="S26" s="72">
        <f t="shared" si="6"/>
        <v>98.350137488542629</v>
      </c>
      <c r="T26" s="72"/>
    </row>
    <row r="27" spans="1:20" ht="22.5" customHeight="1">
      <c r="A27" s="79" t="s">
        <v>122</v>
      </c>
      <c r="B27" s="62" t="s">
        <v>220</v>
      </c>
      <c r="C27" s="70">
        <f t="shared" si="7"/>
        <v>8317</v>
      </c>
      <c r="D27" s="80">
        <v>5372</v>
      </c>
      <c r="E27" s="70">
        <f t="shared" si="4"/>
        <v>2945</v>
      </c>
      <c r="F27" s="70"/>
      <c r="G27" s="70">
        <v>2945</v>
      </c>
      <c r="H27" s="70"/>
      <c r="I27" s="70">
        <f t="shared" si="8"/>
        <v>8308</v>
      </c>
      <c r="J27" s="70">
        <f t="shared" si="9"/>
        <v>5372</v>
      </c>
      <c r="K27" s="70">
        <f t="shared" si="5"/>
        <v>2936</v>
      </c>
      <c r="L27" s="70"/>
      <c r="M27" s="71">
        <v>2936</v>
      </c>
      <c r="N27" s="70"/>
      <c r="O27" s="72">
        <f t="shared" si="1"/>
        <v>99.891787904292414</v>
      </c>
      <c r="P27" s="72">
        <f t="shared" si="2"/>
        <v>100</v>
      </c>
      <c r="Q27" s="72">
        <f t="shared" si="3"/>
        <v>99.694397283531416</v>
      </c>
      <c r="R27" s="72"/>
      <c r="S27" s="72">
        <f t="shared" si="6"/>
        <v>99.694397283531416</v>
      </c>
      <c r="T27" s="72"/>
    </row>
    <row r="28" spans="1:20" ht="22.5" customHeight="1">
      <c r="A28" s="79" t="s">
        <v>221</v>
      </c>
      <c r="B28" s="62" t="s">
        <v>222</v>
      </c>
      <c r="C28" s="70">
        <f t="shared" si="7"/>
        <v>9230</v>
      </c>
      <c r="D28" s="80">
        <v>4846</v>
      </c>
      <c r="E28" s="70">
        <f t="shared" si="4"/>
        <v>4384</v>
      </c>
      <c r="F28" s="70"/>
      <c r="G28" s="70">
        <v>4184</v>
      </c>
      <c r="H28" s="70">
        <v>200</v>
      </c>
      <c r="I28" s="70">
        <f t="shared" si="8"/>
        <v>9212</v>
      </c>
      <c r="J28" s="70">
        <f t="shared" si="9"/>
        <v>4846</v>
      </c>
      <c r="K28" s="70">
        <f t="shared" si="5"/>
        <v>4366</v>
      </c>
      <c r="L28" s="70"/>
      <c r="M28" s="71">
        <v>4166</v>
      </c>
      <c r="N28" s="70">
        <v>200</v>
      </c>
      <c r="O28" s="72">
        <f t="shared" si="1"/>
        <v>99.804983748645725</v>
      </c>
      <c r="P28" s="72">
        <f t="shared" si="2"/>
        <v>100</v>
      </c>
      <c r="Q28" s="72">
        <f t="shared" si="3"/>
        <v>99.589416058394164</v>
      </c>
      <c r="R28" s="72"/>
      <c r="S28" s="72">
        <f t="shared" si="6"/>
        <v>99.569789674952204</v>
      </c>
      <c r="T28" s="72">
        <f t="shared" si="10"/>
        <v>100</v>
      </c>
    </row>
    <row r="29" spans="1:20" ht="22.5" customHeight="1">
      <c r="A29" s="79" t="s">
        <v>223</v>
      </c>
      <c r="B29" s="62" t="s">
        <v>224</v>
      </c>
      <c r="C29" s="70">
        <f t="shared" si="7"/>
        <v>6213</v>
      </c>
      <c r="D29" s="80">
        <v>4181</v>
      </c>
      <c r="E29" s="70">
        <f t="shared" si="4"/>
        <v>2032</v>
      </c>
      <c r="F29" s="70"/>
      <c r="G29" s="70">
        <v>2032</v>
      </c>
      <c r="H29" s="70"/>
      <c r="I29" s="70">
        <f t="shared" si="8"/>
        <v>6205</v>
      </c>
      <c r="J29" s="70">
        <f t="shared" si="9"/>
        <v>4181</v>
      </c>
      <c r="K29" s="70">
        <f t="shared" si="5"/>
        <v>2024</v>
      </c>
      <c r="L29" s="70"/>
      <c r="M29" s="71">
        <v>2024</v>
      </c>
      <c r="N29" s="70"/>
      <c r="O29" s="72">
        <f t="shared" si="1"/>
        <v>99.871237727345886</v>
      </c>
      <c r="P29" s="72">
        <f t="shared" si="2"/>
        <v>100</v>
      </c>
      <c r="Q29" s="72">
        <f t="shared" si="3"/>
        <v>99.606299212598429</v>
      </c>
      <c r="R29" s="72"/>
      <c r="S29" s="72">
        <f t="shared" si="6"/>
        <v>99.606299212598429</v>
      </c>
      <c r="T29" s="69"/>
    </row>
    <row r="30" spans="1:20" ht="18.75">
      <c r="A30" s="20"/>
      <c r="B30" s="12"/>
      <c r="C30" s="12"/>
      <c r="D30" s="12"/>
      <c r="E30" s="12"/>
      <c r="F30" s="12"/>
      <c r="G30" s="12"/>
      <c r="H30" s="12"/>
      <c r="I30" s="12"/>
      <c r="J30" s="12"/>
      <c r="K30" s="12"/>
      <c r="L30" s="12"/>
      <c r="M30" s="12"/>
      <c r="N30" s="12"/>
      <c r="O30" s="12"/>
      <c r="P30" s="12"/>
      <c r="Q30" s="12"/>
      <c r="R30" s="12"/>
      <c r="S30" s="12"/>
      <c r="T30" s="12"/>
    </row>
    <row r="31" spans="1:20" ht="18.75">
      <c r="A31" s="16"/>
      <c r="B31" s="11"/>
      <c r="C31" s="12"/>
      <c r="D31" s="12"/>
      <c r="E31" s="12"/>
      <c r="F31" s="12"/>
      <c r="G31" s="12"/>
      <c r="H31" s="12"/>
      <c r="I31" s="12"/>
      <c r="J31" s="12"/>
      <c r="K31" s="12"/>
      <c r="L31" s="12"/>
      <c r="M31" s="12"/>
      <c r="N31" s="12"/>
      <c r="O31" s="12"/>
      <c r="P31" s="12"/>
      <c r="Q31" s="12"/>
      <c r="R31" s="12"/>
      <c r="S31" s="12"/>
      <c r="T31" s="12"/>
    </row>
  </sheetData>
  <mergeCells count="31">
    <mergeCell ref="R1:T1"/>
    <mergeCell ref="R7:R12"/>
    <mergeCell ref="S7:S12"/>
    <mergeCell ref="T7:T12"/>
    <mergeCell ref="L7:L12"/>
    <mergeCell ref="M7:M12"/>
    <mergeCell ref="N7:N12"/>
    <mergeCell ref="Q7:Q12"/>
    <mergeCell ref="K6:N6"/>
    <mergeCell ref="O6:O12"/>
    <mergeCell ref="P6:P12"/>
    <mergeCell ref="Q6:T6"/>
    <mergeCell ref="A2:T2"/>
    <mergeCell ref="A3:T3"/>
    <mergeCell ref="E4:H4"/>
    <mergeCell ref="I5:N5"/>
    <mergeCell ref="O5:T5"/>
    <mergeCell ref="C6:C12"/>
    <mergeCell ref="D6:D12"/>
    <mergeCell ref="E6:H6"/>
    <mergeCell ref="I6:I12"/>
    <mergeCell ref="J6:J12"/>
    <mergeCell ref="E7:E12"/>
    <mergeCell ref="F7:F12"/>
    <mergeCell ref="G7:G12"/>
    <mergeCell ref="H7:H12"/>
    <mergeCell ref="K7:K12"/>
    <mergeCell ref="A1:D1"/>
    <mergeCell ref="A5:A12"/>
    <mergeCell ref="B5:B12"/>
    <mergeCell ref="C5:H5"/>
  </mergeCells>
  <printOptions horizontalCentered="1"/>
  <pageMargins left="0.24" right="0.16" top="0.62" bottom="0.5" header="0.3" footer="0.3"/>
  <pageSetup paperSize="9" scale="70" orientation="landscape" verticalDpi="0"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workbookViewId="0">
      <selection sqref="A1:B1"/>
    </sheetView>
  </sheetViews>
  <sheetFormatPr defaultColWidth="9.140625" defaultRowHeight="15.75"/>
  <cols>
    <col min="1" max="1" width="5.140625" style="50" customWidth="1"/>
    <col min="2" max="2" width="36.7109375" style="38" customWidth="1"/>
    <col min="3" max="3" width="11.5703125" style="38" bestFit="1" customWidth="1"/>
    <col min="4" max="4" width="13.140625" style="38" customWidth="1"/>
    <col min="5" max="5" width="11" style="38" customWidth="1"/>
    <col min="6" max="6" width="11.5703125" style="38" bestFit="1" customWidth="1"/>
    <col min="7" max="7" width="12.28515625" style="38" customWidth="1"/>
    <col min="8" max="8" width="12" style="38" customWidth="1"/>
    <col min="9" max="10" width="11.5703125" style="38" bestFit="1" customWidth="1"/>
    <col min="11" max="11" width="11.28515625" style="38" customWidth="1"/>
    <col min="12" max="12" width="8.5703125" style="38" customWidth="1"/>
    <col min="13" max="13" width="10.42578125" style="38" bestFit="1" customWidth="1"/>
    <col min="14" max="14" width="13" style="38" customWidth="1"/>
    <col min="15" max="16384" width="9.140625" style="38"/>
  </cols>
  <sheetData>
    <row r="1" spans="1:21" ht="18.75">
      <c r="A1" s="117"/>
      <c r="B1" s="117"/>
      <c r="C1" s="36"/>
      <c r="D1" s="36"/>
      <c r="E1" s="36"/>
      <c r="F1" s="36"/>
      <c r="G1" s="36"/>
      <c r="H1" s="36"/>
      <c r="I1" s="36"/>
      <c r="J1" s="36"/>
      <c r="K1" s="36"/>
      <c r="L1" s="36"/>
      <c r="M1" s="37"/>
      <c r="N1" s="37"/>
      <c r="O1" s="36"/>
      <c r="P1" s="103" t="s">
        <v>253</v>
      </c>
      <c r="Q1" s="103"/>
      <c r="R1" s="103"/>
    </row>
    <row r="2" spans="1:21" ht="20.25">
      <c r="A2" s="142" t="s">
        <v>372</v>
      </c>
      <c r="B2" s="142"/>
      <c r="C2" s="142"/>
      <c r="D2" s="142"/>
      <c r="E2" s="142"/>
      <c r="F2" s="142"/>
      <c r="G2" s="142"/>
      <c r="H2" s="142"/>
      <c r="I2" s="142"/>
      <c r="J2" s="142"/>
      <c r="K2" s="142"/>
      <c r="L2" s="142"/>
      <c r="M2" s="142"/>
      <c r="N2" s="142"/>
      <c r="O2" s="142"/>
      <c r="P2" s="142"/>
      <c r="Q2" s="142"/>
      <c r="R2" s="142"/>
    </row>
    <row r="3" spans="1:21" ht="18.75">
      <c r="A3" s="111" t="str">
        <f>'BIEU 96'!A2:E2</f>
        <v>(Đính kèm Quyết định số:          /QĐ-UBND ngày       /7/2023 của UBND huyện Phụng Hiệp)</v>
      </c>
      <c r="B3" s="111"/>
      <c r="C3" s="111"/>
      <c r="D3" s="111"/>
      <c r="E3" s="111"/>
      <c r="F3" s="111"/>
      <c r="G3" s="111"/>
      <c r="H3" s="111"/>
      <c r="I3" s="111"/>
      <c r="J3" s="111"/>
      <c r="K3" s="111"/>
      <c r="L3" s="111"/>
      <c r="M3" s="111"/>
      <c r="N3" s="111"/>
      <c r="O3" s="111"/>
      <c r="P3" s="111"/>
      <c r="Q3" s="111"/>
      <c r="R3" s="111"/>
      <c r="S3" s="10"/>
      <c r="T3" s="10"/>
      <c r="U3" s="39"/>
    </row>
    <row r="4" spans="1:21" ht="18.75">
      <c r="A4" s="40"/>
      <c r="B4" s="41"/>
      <c r="C4" s="42"/>
      <c r="D4" s="42"/>
      <c r="E4" s="42"/>
      <c r="F4" s="42"/>
      <c r="G4" s="42"/>
      <c r="H4" s="42"/>
      <c r="I4" s="42"/>
      <c r="J4" s="42"/>
      <c r="K4" s="42"/>
      <c r="L4" s="42"/>
      <c r="M4" s="43"/>
      <c r="N4" s="143"/>
      <c r="O4" s="143"/>
      <c r="P4" s="144" t="s">
        <v>25</v>
      </c>
      <c r="Q4" s="144"/>
      <c r="R4" s="144"/>
    </row>
    <row r="5" spans="1:21">
      <c r="A5" s="145" t="s">
        <v>0</v>
      </c>
      <c r="B5" s="146" t="s">
        <v>241</v>
      </c>
      <c r="C5" s="147" t="s">
        <v>1</v>
      </c>
      <c r="D5" s="147"/>
      <c r="E5" s="147"/>
      <c r="F5" s="147" t="s">
        <v>2</v>
      </c>
      <c r="G5" s="147"/>
      <c r="H5" s="147"/>
      <c r="I5" s="147"/>
      <c r="J5" s="147"/>
      <c r="K5" s="147"/>
      <c r="L5" s="147"/>
      <c r="M5" s="147"/>
      <c r="N5" s="147"/>
      <c r="O5" s="147"/>
      <c r="P5" s="146" t="s">
        <v>3</v>
      </c>
      <c r="Q5" s="146"/>
      <c r="R5" s="146"/>
    </row>
    <row r="6" spans="1:21">
      <c r="A6" s="145"/>
      <c r="B6" s="146"/>
      <c r="C6" s="146" t="s">
        <v>125</v>
      </c>
      <c r="D6" s="146" t="s">
        <v>242</v>
      </c>
      <c r="E6" s="146"/>
      <c r="F6" s="146" t="s">
        <v>125</v>
      </c>
      <c r="G6" s="146" t="s">
        <v>242</v>
      </c>
      <c r="H6" s="146"/>
      <c r="I6" s="148" t="s">
        <v>243</v>
      </c>
      <c r="J6" s="148"/>
      <c r="K6" s="148"/>
      <c r="L6" s="148"/>
      <c r="M6" s="148"/>
      <c r="N6" s="148"/>
      <c r="O6" s="148"/>
      <c r="P6" s="146" t="s">
        <v>125</v>
      </c>
      <c r="Q6" s="146" t="s">
        <v>242</v>
      </c>
      <c r="R6" s="146"/>
    </row>
    <row r="7" spans="1:21">
      <c r="A7" s="145"/>
      <c r="B7" s="146"/>
      <c r="C7" s="146"/>
      <c r="D7" s="149" t="s">
        <v>244</v>
      </c>
      <c r="E7" s="149" t="s">
        <v>245</v>
      </c>
      <c r="F7" s="146"/>
      <c r="G7" s="149" t="s">
        <v>244</v>
      </c>
      <c r="H7" s="149" t="s">
        <v>245</v>
      </c>
      <c r="I7" s="146" t="s">
        <v>125</v>
      </c>
      <c r="J7" s="148" t="s">
        <v>19</v>
      </c>
      <c r="K7" s="148"/>
      <c r="L7" s="148"/>
      <c r="M7" s="148" t="s">
        <v>245</v>
      </c>
      <c r="N7" s="148"/>
      <c r="O7" s="148"/>
      <c r="P7" s="146"/>
      <c r="Q7" s="149" t="s">
        <v>19</v>
      </c>
      <c r="R7" s="149" t="s">
        <v>18</v>
      </c>
    </row>
    <row r="8" spans="1:21">
      <c r="A8" s="145"/>
      <c r="B8" s="146"/>
      <c r="C8" s="146"/>
      <c r="D8" s="149"/>
      <c r="E8" s="149"/>
      <c r="F8" s="146"/>
      <c r="G8" s="149"/>
      <c r="H8" s="149"/>
      <c r="I8" s="146"/>
      <c r="J8" s="149" t="s">
        <v>125</v>
      </c>
      <c r="K8" s="149" t="s">
        <v>246</v>
      </c>
      <c r="L8" s="149" t="s">
        <v>247</v>
      </c>
      <c r="M8" s="149" t="s">
        <v>125</v>
      </c>
      <c r="N8" s="149" t="s">
        <v>246</v>
      </c>
      <c r="O8" s="149" t="s">
        <v>247</v>
      </c>
      <c r="P8" s="146"/>
      <c r="Q8" s="149"/>
      <c r="R8" s="149"/>
    </row>
    <row r="9" spans="1:21">
      <c r="A9" s="145"/>
      <c r="B9" s="146"/>
      <c r="C9" s="146"/>
      <c r="D9" s="149"/>
      <c r="E9" s="149"/>
      <c r="F9" s="146"/>
      <c r="G9" s="149"/>
      <c r="H9" s="149"/>
      <c r="I9" s="146"/>
      <c r="J9" s="149"/>
      <c r="K9" s="149"/>
      <c r="L9" s="149"/>
      <c r="M9" s="149"/>
      <c r="N9" s="149"/>
      <c r="O9" s="149"/>
      <c r="P9" s="146"/>
      <c r="Q9" s="149"/>
      <c r="R9" s="149"/>
    </row>
    <row r="10" spans="1:21">
      <c r="A10" s="145"/>
      <c r="B10" s="146"/>
      <c r="C10" s="146"/>
      <c r="D10" s="149"/>
      <c r="E10" s="149"/>
      <c r="F10" s="146"/>
      <c r="G10" s="149"/>
      <c r="H10" s="149"/>
      <c r="I10" s="146"/>
      <c r="J10" s="149"/>
      <c r="K10" s="149"/>
      <c r="L10" s="149"/>
      <c r="M10" s="149"/>
      <c r="N10" s="149"/>
      <c r="O10" s="149"/>
      <c r="P10" s="146"/>
      <c r="Q10" s="149"/>
      <c r="R10" s="149"/>
    </row>
    <row r="11" spans="1:21" s="47" customFormat="1">
      <c r="A11" s="44" t="s">
        <v>5</v>
      </c>
      <c r="B11" s="45" t="s">
        <v>6</v>
      </c>
      <c r="C11" s="46" t="s">
        <v>7</v>
      </c>
      <c r="D11" s="45">
        <f t="shared" ref="D11:N11" si="0">C11+1</f>
        <v>2</v>
      </c>
      <c r="E11" s="45">
        <f t="shared" si="0"/>
        <v>3</v>
      </c>
      <c r="F11" s="45">
        <f t="shared" si="0"/>
        <v>4</v>
      </c>
      <c r="G11" s="45">
        <f t="shared" si="0"/>
        <v>5</v>
      </c>
      <c r="H11" s="45">
        <f t="shared" si="0"/>
        <v>6</v>
      </c>
      <c r="I11" s="45">
        <f t="shared" si="0"/>
        <v>7</v>
      </c>
      <c r="J11" s="45">
        <f t="shared" si="0"/>
        <v>8</v>
      </c>
      <c r="K11" s="45">
        <f t="shared" si="0"/>
        <v>9</v>
      </c>
      <c r="L11" s="45">
        <f t="shared" si="0"/>
        <v>10</v>
      </c>
      <c r="M11" s="45">
        <f t="shared" si="0"/>
        <v>11</v>
      </c>
      <c r="N11" s="45">
        <f t="shared" si="0"/>
        <v>12</v>
      </c>
      <c r="O11" s="45">
        <f>N11+1</f>
        <v>13</v>
      </c>
      <c r="P11" s="46" t="s">
        <v>248</v>
      </c>
      <c r="Q11" s="46" t="s">
        <v>249</v>
      </c>
      <c r="R11" s="46" t="s">
        <v>250</v>
      </c>
    </row>
    <row r="12" spans="1:21" s="48" customFormat="1">
      <c r="A12" s="213"/>
      <c r="B12" s="214" t="s">
        <v>128</v>
      </c>
      <c r="C12" s="214">
        <f>C13+C51</f>
        <v>21638.66</v>
      </c>
      <c r="D12" s="214">
        <f t="shared" ref="D12:O12" si="1">D13+D51</f>
        <v>13000</v>
      </c>
      <c r="E12" s="214">
        <f t="shared" si="1"/>
        <v>8638.66</v>
      </c>
      <c r="F12" s="214">
        <f t="shared" si="1"/>
        <v>15349.251044000001</v>
      </c>
      <c r="G12" s="214">
        <f t="shared" si="1"/>
        <v>12999.997194000001</v>
      </c>
      <c r="H12" s="214">
        <f t="shared" si="1"/>
        <v>2349.2538500000001</v>
      </c>
      <c r="I12" s="214">
        <f t="shared" si="1"/>
        <v>15349.251044000001</v>
      </c>
      <c r="J12" s="214">
        <f t="shared" si="1"/>
        <v>12999.997194000001</v>
      </c>
      <c r="K12" s="214">
        <f t="shared" si="1"/>
        <v>12999.997194000001</v>
      </c>
      <c r="L12" s="214">
        <f t="shared" si="1"/>
        <v>0</v>
      </c>
      <c r="M12" s="214">
        <f t="shared" si="1"/>
        <v>2349.2538500000001</v>
      </c>
      <c r="N12" s="214">
        <f t="shared" si="1"/>
        <v>2349.2538500000001</v>
      </c>
      <c r="O12" s="214">
        <f t="shared" si="1"/>
        <v>0</v>
      </c>
      <c r="P12" s="214">
        <f>F12/C12*100</f>
        <v>70.934388007390481</v>
      </c>
      <c r="Q12" s="214"/>
      <c r="R12" s="214">
        <f>H12/E12*100</f>
        <v>27.194655768371483</v>
      </c>
    </row>
    <row r="13" spans="1:21" s="48" customFormat="1">
      <c r="A13" s="213" t="s">
        <v>16</v>
      </c>
      <c r="B13" s="214" t="s">
        <v>129</v>
      </c>
      <c r="C13" s="214">
        <f>C14+C41</f>
        <v>17623.66</v>
      </c>
      <c r="D13" s="214">
        <f t="shared" ref="D13:O13" si="2">D14+D41</f>
        <v>13000</v>
      </c>
      <c r="E13" s="214">
        <f t="shared" si="2"/>
        <v>4623.66</v>
      </c>
      <c r="F13" s="214">
        <f t="shared" si="2"/>
        <v>14975.536044</v>
      </c>
      <c r="G13" s="214">
        <f t="shared" si="2"/>
        <v>12999.997194000001</v>
      </c>
      <c r="H13" s="214">
        <f t="shared" si="2"/>
        <v>1975.5388500000001</v>
      </c>
      <c r="I13" s="214">
        <f t="shared" si="2"/>
        <v>14975.536044</v>
      </c>
      <c r="J13" s="214">
        <f t="shared" si="2"/>
        <v>12999.997194000001</v>
      </c>
      <c r="K13" s="214">
        <f t="shared" si="2"/>
        <v>12999.997194000001</v>
      </c>
      <c r="L13" s="214">
        <f t="shared" si="2"/>
        <v>0</v>
      </c>
      <c r="M13" s="214">
        <f t="shared" si="2"/>
        <v>1975.5388500000001</v>
      </c>
      <c r="N13" s="214">
        <f t="shared" si="2"/>
        <v>1975.5388500000001</v>
      </c>
      <c r="O13" s="214">
        <f t="shared" si="2"/>
        <v>0</v>
      </c>
      <c r="P13" s="214">
        <f t="shared" ref="P13:P47" si="3">F13/C13*100</f>
        <v>84.974040829203474</v>
      </c>
      <c r="Q13" s="214"/>
      <c r="R13" s="214">
        <f t="shared" ref="R13:R68" si="4">H13/E13*100</f>
        <v>42.726732718236207</v>
      </c>
    </row>
    <row r="14" spans="1:21" s="48" customFormat="1">
      <c r="A14" s="215" t="s">
        <v>7</v>
      </c>
      <c r="B14" s="214" t="s">
        <v>251</v>
      </c>
      <c r="C14" s="214">
        <f t="shared" ref="C14:O14" si="5">C15+C25+C19+C27</f>
        <v>15058.66</v>
      </c>
      <c r="D14" s="214">
        <f t="shared" si="5"/>
        <v>13000</v>
      </c>
      <c r="E14" s="214">
        <f t="shared" si="5"/>
        <v>2058.66</v>
      </c>
      <c r="F14" s="214">
        <f t="shared" si="5"/>
        <v>14314.146194000001</v>
      </c>
      <c r="G14" s="214">
        <f t="shared" si="5"/>
        <v>12999.997194000001</v>
      </c>
      <c r="H14" s="214">
        <f t="shared" si="5"/>
        <v>1314.1490000000001</v>
      </c>
      <c r="I14" s="214">
        <f t="shared" si="5"/>
        <v>14314.146194000001</v>
      </c>
      <c r="J14" s="214">
        <f t="shared" si="5"/>
        <v>12999.997194000001</v>
      </c>
      <c r="K14" s="214">
        <f t="shared" si="5"/>
        <v>12999.997194000001</v>
      </c>
      <c r="L14" s="214">
        <f t="shared" si="5"/>
        <v>0</v>
      </c>
      <c r="M14" s="214">
        <f t="shared" si="5"/>
        <v>1314.1490000000001</v>
      </c>
      <c r="N14" s="214">
        <f t="shared" si="5"/>
        <v>1314.1490000000001</v>
      </c>
      <c r="O14" s="214">
        <f t="shared" si="5"/>
        <v>0</v>
      </c>
      <c r="P14" s="214">
        <f t="shared" si="3"/>
        <v>95.055909317296496</v>
      </c>
      <c r="Q14" s="214"/>
      <c r="R14" s="214">
        <f t="shared" si="4"/>
        <v>63.835164621647102</v>
      </c>
    </row>
    <row r="15" spans="1:21" s="48" customFormat="1">
      <c r="A15" s="213" t="s">
        <v>103</v>
      </c>
      <c r="B15" s="214" t="s">
        <v>252</v>
      </c>
      <c r="C15" s="214">
        <f>SUM(C16:C18)</f>
        <v>638.66</v>
      </c>
      <c r="D15" s="214">
        <f t="shared" ref="D15:O15" si="6">SUM(D16:D18)</f>
        <v>0</v>
      </c>
      <c r="E15" s="214">
        <f t="shared" si="6"/>
        <v>638.66</v>
      </c>
      <c r="F15" s="214">
        <f t="shared" si="6"/>
        <v>292.64</v>
      </c>
      <c r="G15" s="214">
        <f t="shared" si="6"/>
        <v>0</v>
      </c>
      <c r="H15" s="214">
        <f t="shared" si="6"/>
        <v>292.64</v>
      </c>
      <c r="I15" s="214">
        <f t="shared" si="6"/>
        <v>292.64</v>
      </c>
      <c r="J15" s="214">
        <f t="shared" si="6"/>
        <v>0</v>
      </c>
      <c r="K15" s="214">
        <f t="shared" si="6"/>
        <v>0</v>
      </c>
      <c r="L15" s="214">
        <f t="shared" si="6"/>
        <v>0</v>
      </c>
      <c r="M15" s="214">
        <f t="shared" si="6"/>
        <v>292.64</v>
      </c>
      <c r="N15" s="214">
        <f t="shared" si="6"/>
        <v>292.64</v>
      </c>
      <c r="O15" s="214">
        <f t="shared" si="6"/>
        <v>0</v>
      </c>
      <c r="P15" s="214">
        <f t="shared" si="3"/>
        <v>45.820937588075033</v>
      </c>
      <c r="Q15" s="214"/>
      <c r="R15" s="214">
        <f t="shared" si="4"/>
        <v>45.820937588075033</v>
      </c>
    </row>
    <row r="16" spans="1:21" ht="31.5">
      <c r="A16" s="216"/>
      <c r="B16" s="217" t="s">
        <v>373</v>
      </c>
      <c r="C16" s="218">
        <f>D16+E16</f>
        <v>608.66</v>
      </c>
      <c r="D16" s="218"/>
      <c r="E16" s="218">
        <f>38.66+570</f>
        <v>608.66</v>
      </c>
      <c r="F16" s="218">
        <f>G16+H16</f>
        <v>292.64</v>
      </c>
      <c r="G16" s="218">
        <f>J16</f>
        <v>0</v>
      </c>
      <c r="H16" s="218">
        <f>M16</f>
        <v>292.64</v>
      </c>
      <c r="I16" s="218">
        <f>J16+M16</f>
        <v>292.64</v>
      </c>
      <c r="J16" s="218">
        <f>K16+L16</f>
        <v>0</v>
      </c>
      <c r="K16" s="218"/>
      <c r="L16" s="218"/>
      <c r="M16" s="218">
        <f>N16+O16</f>
        <v>292.64</v>
      </c>
      <c r="N16" s="218">
        <v>292.64</v>
      </c>
      <c r="O16" s="218"/>
      <c r="P16" s="218">
        <f>F16/C16*100</f>
        <v>48.079387506982549</v>
      </c>
      <c r="Q16" s="218"/>
      <c r="R16" s="218">
        <f t="shared" si="4"/>
        <v>48.079387506982549</v>
      </c>
    </row>
    <row r="17" spans="1:18" ht="47.25">
      <c r="A17" s="216"/>
      <c r="B17" s="217" t="s">
        <v>374</v>
      </c>
      <c r="C17" s="218">
        <f>D17+E17</f>
        <v>10</v>
      </c>
      <c r="D17" s="218"/>
      <c r="E17" s="218">
        <v>10</v>
      </c>
      <c r="F17" s="218">
        <f>G17+H17</f>
        <v>0</v>
      </c>
      <c r="G17" s="218"/>
      <c r="H17" s="218"/>
      <c r="I17" s="218"/>
      <c r="J17" s="218"/>
      <c r="K17" s="218"/>
      <c r="L17" s="218"/>
      <c r="M17" s="218"/>
      <c r="N17" s="218"/>
      <c r="O17" s="218"/>
      <c r="P17" s="218">
        <f>F17/C17*100</f>
        <v>0</v>
      </c>
      <c r="Q17" s="218"/>
      <c r="R17" s="218">
        <f t="shared" si="4"/>
        <v>0</v>
      </c>
    </row>
    <row r="18" spans="1:18" s="48" customFormat="1">
      <c r="A18" s="216"/>
      <c r="B18" s="217" t="s">
        <v>375</v>
      </c>
      <c r="C18" s="218">
        <f>D18+E18</f>
        <v>20</v>
      </c>
      <c r="D18" s="218"/>
      <c r="E18" s="218">
        <v>20</v>
      </c>
      <c r="F18" s="218"/>
      <c r="G18" s="218"/>
      <c r="H18" s="218"/>
      <c r="I18" s="218"/>
      <c r="J18" s="218"/>
      <c r="K18" s="218"/>
      <c r="L18" s="218"/>
      <c r="M18" s="218"/>
      <c r="N18" s="218"/>
      <c r="O18" s="218"/>
      <c r="P18" s="218"/>
      <c r="Q18" s="218"/>
      <c r="R18" s="218"/>
    </row>
    <row r="19" spans="1:18">
      <c r="A19" s="213" t="s">
        <v>104</v>
      </c>
      <c r="B19" s="219" t="s">
        <v>269</v>
      </c>
      <c r="C19" s="214">
        <f>SUM(C20:C24)</f>
        <v>1070</v>
      </c>
      <c r="D19" s="214">
        <f t="shared" ref="D19:O19" si="7">SUM(D20:D24)</f>
        <v>0</v>
      </c>
      <c r="E19" s="214">
        <f t="shared" si="7"/>
        <v>1070</v>
      </c>
      <c r="F19" s="214">
        <f>SUM(F20:F24)</f>
        <v>696.57500000000005</v>
      </c>
      <c r="G19" s="214">
        <f t="shared" si="7"/>
        <v>0</v>
      </c>
      <c r="H19" s="214">
        <f t="shared" si="7"/>
        <v>696.57500000000005</v>
      </c>
      <c r="I19" s="214">
        <f t="shared" si="7"/>
        <v>696.57500000000005</v>
      </c>
      <c r="J19" s="214">
        <f t="shared" si="7"/>
        <v>0</v>
      </c>
      <c r="K19" s="214">
        <f t="shared" si="7"/>
        <v>0</v>
      </c>
      <c r="L19" s="214">
        <f t="shared" si="7"/>
        <v>0</v>
      </c>
      <c r="M19" s="214">
        <f t="shared" si="7"/>
        <v>696.57500000000005</v>
      </c>
      <c r="N19" s="214">
        <f t="shared" si="7"/>
        <v>696.57500000000005</v>
      </c>
      <c r="O19" s="214">
        <f t="shared" si="7"/>
        <v>0</v>
      </c>
      <c r="P19" s="214">
        <f t="shared" si="3"/>
        <v>65.100467289719631</v>
      </c>
      <c r="Q19" s="214"/>
      <c r="R19" s="214">
        <f t="shared" si="4"/>
        <v>65.100467289719631</v>
      </c>
    </row>
    <row r="20" spans="1:18" ht="47.25">
      <c r="A20" s="216"/>
      <c r="B20" s="217" t="s">
        <v>374</v>
      </c>
      <c r="C20" s="218">
        <f t="shared" ref="C20:C24" si="8">D20+E20</f>
        <v>10</v>
      </c>
      <c r="D20" s="218"/>
      <c r="E20" s="218">
        <v>10</v>
      </c>
      <c r="F20" s="218">
        <f>G20+H20</f>
        <v>0</v>
      </c>
      <c r="G20" s="218">
        <f>J20</f>
        <v>0</v>
      </c>
      <c r="H20" s="218">
        <f t="shared" ref="H20:H26" si="9">M20</f>
        <v>0</v>
      </c>
      <c r="I20" s="218">
        <f t="shared" ref="I20:I24" si="10">J20+M20</f>
        <v>0</v>
      </c>
      <c r="J20" s="218">
        <f t="shared" ref="J20:J24" si="11">K20+L20</f>
        <v>0</v>
      </c>
      <c r="K20" s="218"/>
      <c r="L20" s="218"/>
      <c r="M20" s="218">
        <f t="shared" ref="M20:M24" si="12">N20+O20</f>
        <v>0</v>
      </c>
      <c r="N20" s="218"/>
      <c r="O20" s="218"/>
      <c r="P20" s="218">
        <f t="shared" si="3"/>
        <v>0</v>
      </c>
      <c r="Q20" s="218"/>
      <c r="R20" s="214">
        <f t="shared" si="4"/>
        <v>0</v>
      </c>
    </row>
    <row r="21" spans="1:18">
      <c r="A21" s="216"/>
      <c r="B21" s="217" t="s">
        <v>376</v>
      </c>
      <c r="C21" s="218">
        <f t="shared" si="8"/>
        <v>350</v>
      </c>
      <c r="D21" s="218"/>
      <c r="E21" s="218">
        <v>350</v>
      </c>
      <c r="F21" s="218">
        <f t="shared" ref="F21:F24" si="13">G21+H21</f>
        <v>80.525000000000006</v>
      </c>
      <c r="G21" s="218">
        <f t="shared" ref="G21:G24" si="14">J21</f>
        <v>0</v>
      </c>
      <c r="H21" s="218">
        <f t="shared" si="9"/>
        <v>80.525000000000006</v>
      </c>
      <c r="I21" s="218">
        <f t="shared" si="10"/>
        <v>80.525000000000006</v>
      </c>
      <c r="J21" s="218">
        <f t="shared" si="11"/>
        <v>0</v>
      </c>
      <c r="K21" s="218"/>
      <c r="L21" s="218"/>
      <c r="M21" s="218">
        <f t="shared" si="12"/>
        <v>80.525000000000006</v>
      </c>
      <c r="N21" s="218">
        <v>80.525000000000006</v>
      </c>
      <c r="O21" s="218"/>
      <c r="P21" s="218">
        <f t="shared" si="3"/>
        <v>23.00714285714286</v>
      </c>
      <c r="Q21" s="218"/>
      <c r="R21" s="218">
        <f t="shared" si="4"/>
        <v>23.00714285714286</v>
      </c>
    </row>
    <row r="22" spans="1:18">
      <c r="A22" s="216"/>
      <c r="B22" s="217" t="s">
        <v>377</v>
      </c>
      <c r="C22" s="218">
        <f t="shared" si="8"/>
        <v>500</v>
      </c>
      <c r="D22" s="218"/>
      <c r="E22" s="218">
        <v>500</v>
      </c>
      <c r="F22" s="218">
        <f t="shared" si="13"/>
        <v>416.05</v>
      </c>
      <c r="G22" s="218">
        <f t="shared" si="14"/>
        <v>0</v>
      </c>
      <c r="H22" s="218">
        <f t="shared" si="9"/>
        <v>416.05</v>
      </c>
      <c r="I22" s="218">
        <f t="shared" si="10"/>
        <v>416.05</v>
      </c>
      <c r="J22" s="218">
        <f t="shared" si="11"/>
        <v>0</v>
      </c>
      <c r="K22" s="218"/>
      <c r="L22" s="218"/>
      <c r="M22" s="218">
        <f t="shared" si="12"/>
        <v>416.05</v>
      </c>
      <c r="N22" s="218">
        <v>416.05</v>
      </c>
      <c r="O22" s="218"/>
      <c r="P22" s="218">
        <f t="shared" si="3"/>
        <v>83.210000000000008</v>
      </c>
      <c r="Q22" s="218"/>
      <c r="R22" s="218">
        <f t="shared" si="4"/>
        <v>83.210000000000008</v>
      </c>
    </row>
    <row r="23" spans="1:18" ht="47.25">
      <c r="A23" s="216"/>
      <c r="B23" s="217" t="s">
        <v>378</v>
      </c>
      <c r="C23" s="218">
        <f t="shared" si="8"/>
        <v>10</v>
      </c>
      <c r="D23" s="218"/>
      <c r="E23" s="218">
        <v>10</v>
      </c>
      <c r="F23" s="218">
        <f t="shared" si="13"/>
        <v>0</v>
      </c>
      <c r="G23" s="218">
        <f t="shared" si="14"/>
        <v>0</v>
      </c>
      <c r="H23" s="218">
        <f t="shared" si="9"/>
        <v>0</v>
      </c>
      <c r="I23" s="218">
        <f t="shared" si="10"/>
        <v>0</v>
      </c>
      <c r="J23" s="218">
        <f t="shared" si="11"/>
        <v>0</v>
      </c>
      <c r="K23" s="218"/>
      <c r="L23" s="218"/>
      <c r="M23" s="218">
        <f t="shared" si="12"/>
        <v>0</v>
      </c>
      <c r="N23" s="218"/>
      <c r="O23" s="218"/>
      <c r="P23" s="218">
        <f t="shared" si="3"/>
        <v>0</v>
      </c>
      <c r="Q23" s="218"/>
      <c r="R23" s="214">
        <f t="shared" si="4"/>
        <v>0</v>
      </c>
    </row>
    <row r="24" spans="1:18" ht="94.5">
      <c r="A24" s="216"/>
      <c r="B24" s="217" t="s">
        <v>379</v>
      </c>
      <c r="C24" s="218">
        <f t="shared" si="8"/>
        <v>200</v>
      </c>
      <c r="D24" s="218"/>
      <c r="E24" s="218">
        <v>200</v>
      </c>
      <c r="F24" s="218">
        <f t="shared" si="13"/>
        <v>200</v>
      </c>
      <c r="G24" s="218">
        <f t="shared" si="14"/>
        <v>0</v>
      </c>
      <c r="H24" s="218">
        <f t="shared" si="9"/>
        <v>200</v>
      </c>
      <c r="I24" s="218">
        <f t="shared" si="10"/>
        <v>200</v>
      </c>
      <c r="J24" s="218">
        <f t="shared" si="11"/>
        <v>0</v>
      </c>
      <c r="K24" s="218"/>
      <c r="L24" s="218"/>
      <c r="M24" s="218">
        <f t="shared" si="12"/>
        <v>200</v>
      </c>
      <c r="N24" s="218">
        <v>200</v>
      </c>
      <c r="O24" s="218"/>
      <c r="P24" s="218">
        <f t="shared" si="3"/>
        <v>100</v>
      </c>
      <c r="Q24" s="218"/>
      <c r="R24" s="218">
        <f t="shared" si="4"/>
        <v>100</v>
      </c>
    </row>
    <row r="25" spans="1:18">
      <c r="A25" s="213" t="s">
        <v>105</v>
      </c>
      <c r="B25" s="220" t="s">
        <v>147</v>
      </c>
      <c r="C25" s="214">
        <f t="shared" ref="C25:O25" si="15">SUM(C26:C26)</f>
        <v>350</v>
      </c>
      <c r="D25" s="214">
        <f t="shared" si="15"/>
        <v>0</v>
      </c>
      <c r="E25" s="214">
        <f t="shared" si="15"/>
        <v>350</v>
      </c>
      <c r="F25" s="214">
        <f t="shared" si="15"/>
        <v>324.93400000000003</v>
      </c>
      <c r="G25" s="214">
        <f t="shared" si="15"/>
        <v>0</v>
      </c>
      <c r="H25" s="214">
        <f t="shared" si="15"/>
        <v>324.93400000000003</v>
      </c>
      <c r="I25" s="214">
        <f t="shared" si="15"/>
        <v>324.93400000000003</v>
      </c>
      <c r="J25" s="214">
        <f t="shared" si="15"/>
        <v>0</v>
      </c>
      <c r="K25" s="214">
        <f t="shared" si="15"/>
        <v>0</v>
      </c>
      <c r="L25" s="214">
        <f t="shared" si="15"/>
        <v>0</v>
      </c>
      <c r="M25" s="214">
        <f t="shared" si="15"/>
        <v>324.93400000000003</v>
      </c>
      <c r="N25" s="214">
        <f t="shared" si="15"/>
        <v>324.93400000000003</v>
      </c>
      <c r="O25" s="214">
        <f t="shared" si="15"/>
        <v>0</v>
      </c>
      <c r="P25" s="218">
        <f t="shared" si="3"/>
        <v>92.838285714285718</v>
      </c>
      <c r="Q25" s="214"/>
      <c r="R25" s="214">
        <f t="shared" si="4"/>
        <v>92.838285714285718</v>
      </c>
    </row>
    <row r="26" spans="1:18" ht="47.25">
      <c r="A26" s="213"/>
      <c r="B26" s="95" t="s">
        <v>380</v>
      </c>
      <c r="C26" s="218">
        <f t="shared" ref="C26:C50" si="16">D26+E26</f>
        <v>350</v>
      </c>
      <c r="D26" s="218"/>
      <c r="E26" s="218">
        <v>350</v>
      </c>
      <c r="F26" s="218">
        <f t="shared" ref="F26" si="17">G26+H26</f>
        <v>324.93400000000003</v>
      </c>
      <c r="G26" s="218">
        <f t="shared" ref="G26" si="18">J26</f>
        <v>0</v>
      </c>
      <c r="H26" s="218">
        <f t="shared" si="9"/>
        <v>324.93400000000003</v>
      </c>
      <c r="I26" s="218">
        <f t="shared" ref="I26:I50" si="19">J26+M26</f>
        <v>324.93400000000003</v>
      </c>
      <c r="J26" s="218">
        <f>K26+L26</f>
        <v>0</v>
      </c>
      <c r="K26" s="218"/>
      <c r="L26" s="214"/>
      <c r="M26" s="218">
        <f t="shared" ref="M26:M50" si="20">N26+O26</f>
        <v>324.93400000000003</v>
      </c>
      <c r="N26" s="218">
        <v>324.93400000000003</v>
      </c>
      <c r="O26" s="218"/>
      <c r="P26" s="218">
        <f t="shared" si="3"/>
        <v>92.838285714285718</v>
      </c>
      <c r="Q26" s="214"/>
      <c r="R26" s="218">
        <f t="shared" si="4"/>
        <v>92.838285714285718</v>
      </c>
    </row>
    <row r="27" spans="1:18">
      <c r="A27" s="221" t="s">
        <v>106</v>
      </c>
      <c r="B27" s="96" t="s">
        <v>204</v>
      </c>
      <c r="C27" s="214">
        <f>SUM(C28:C40)</f>
        <v>13000</v>
      </c>
      <c r="D27" s="214">
        <f t="shared" ref="D27:O27" si="21">SUM(D28:D40)</f>
        <v>13000</v>
      </c>
      <c r="E27" s="214">
        <f t="shared" si="21"/>
        <v>0</v>
      </c>
      <c r="F27" s="214">
        <f t="shared" si="21"/>
        <v>12999.997194000001</v>
      </c>
      <c r="G27" s="214">
        <f t="shared" si="21"/>
        <v>12999.997194000001</v>
      </c>
      <c r="H27" s="214">
        <f t="shared" si="21"/>
        <v>0</v>
      </c>
      <c r="I27" s="214">
        <f t="shared" si="21"/>
        <v>12999.997194000001</v>
      </c>
      <c r="J27" s="214">
        <f t="shared" si="21"/>
        <v>12999.997194000001</v>
      </c>
      <c r="K27" s="214">
        <f t="shared" si="21"/>
        <v>12999.997194000001</v>
      </c>
      <c r="L27" s="214">
        <f t="shared" si="21"/>
        <v>0</v>
      </c>
      <c r="M27" s="214">
        <f t="shared" si="21"/>
        <v>0</v>
      </c>
      <c r="N27" s="214">
        <f t="shared" si="21"/>
        <v>0</v>
      </c>
      <c r="O27" s="214">
        <f t="shared" si="21"/>
        <v>0</v>
      </c>
      <c r="P27" s="214">
        <f t="shared" si="3"/>
        <v>99.999978415384632</v>
      </c>
      <c r="Q27" s="214"/>
      <c r="R27" s="214"/>
    </row>
    <row r="28" spans="1:18" ht="31.5">
      <c r="A28" s="222"/>
      <c r="B28" s="95" t="s">
        <v>381</v>
      </c>
      <c r="C28" s="218">
        <f t="shared" si="16"/>
        <v>2000</v>
      </c>
      <c r="D28" s="218">
        <v>2000</v>
      </c>
      <c r="E28" s="218"/>
      <c r="F28" s="218">
        <f>G28+H28</f>
        <v>2000</v>
      </c>
      <c r="G28" s="218">
        <f>J28</f>
        <v>2000</v>
      </c>
      <c r="H28" s="218">
        <f>M28</f>
        <v>0</v>
      </c>
      <c r="I28" s="218">
        <f t="shared" si="19"/>
        <v>2000</v>
      </c>
      <c r="J28" s="218">
        <f>SUM(K28:L28)</f>
        <v>2000</v>
      </c>
      <c r="K28" s="218">
        <v>2000</v>
      </c>
      <c r="L28" s="214"/>
      <c r="M28" s="218">
        <f t="shared" si="20"/>
        <v>0</v>
      </c>
      <c r="N28" s="218"/>
      <c r="O28" s="218"/>
      <c r="P28" s="218">
        <f t="shared" si="3"/>
        <v>100</v>
      </c>
      <c r="Q28" s="214"/>
      <c r="R28" s="218"/>
    </row>
    <row r="29" spans="1:18" ht="31.5">
      <c r="A29" s="222"/>
      <c r="B29" s="95" t="s">
        <v>382</v>
      </c>
      <c r="C29" s="218">
        <f t="shared" si="16"/>
        <v>2000</v>
      </c>
      <c r="D29" s="218">
        <v>2000</v>
      </c>
      <c r="E29" s="218"/>
      <c r="F29" s="218">
        <f t="shared" ref="F29:F40" si="22">G29+H29</f>
        <v>2000</v>
      </c>
      <c r="G29" s="218">
        <f t="shared" ref="G29:G40" si="23">J29</f>
        <v>2000</v>
      </c>
      <c r="H29" s="218"/>
      <c r="I29" s="218">
        <f t="shared" si="19"/>
        <v>2000</v>
      </c>
      <c r="J29" s="218">
        <f t="shared" ref="J29:J47" si="24">SUM(K29:L29)</f>
        <v>2000</v>
      </c>
      <c r="K29" s="218">
        <v>2000</v>
      </c>
      <c r="L29" s="214"/>
      <c r="M29" s="218">
        <f t="shared" si="20"/>
        <v>0</v>
      </c>
      <c r="N29" s="218"/>
      <c r="O29" s="218"/>
      <c r="P29" s="218">
        <f t="shared" si="3"/>
        <v>100</v>
      </c>
      <c r="Q29" s="214"/>
      <c r="R29" s="218"/>
    </row>
    <row r="30" spans="1:18" ht="31.5">
      <c r="A30" s="222"/>
      <c r="B30" s="95" t="s">
        <v>383</v>
      </c>
      <c r="C30" s="218">
        <f t="shared" si="16"/>
        <v>2000</v>
      </c>
      <c r="D30" s="218">
        <v>2000</v>
      </c>
      <c r="E30" s="218"/>
      <c r="F30" s="218">
        <f t="shared" si="22"/>
        <v>1999.9996639999999</v>
      </c>
      <c r="G30" s="218">
        <f t="shared" si="23"/>
        <v>1999.9996639999999</v>
      </c>
      <c r="H30" s="218"/>
      <c r="I30" s="218">
        <f t="shared" si="19"/>
        <v>1999.9996639999999</v>
      </c>
      <c r="J30" s="218">
        <f t="shared" si="24"/>
        <v>1999.9996639999999</v>
      </c>
      <c r="K30" s="218">
        <v>1999.9996639999999</v>
      </c>
      <c r="L30" s="214"/>
      <c r="M30" s="218">
        <f t="shared" si="20"/>
        <v>0</v>
      </c>
      <c r="N30" s="218"/>
      <c r="O30" s="218"/>
      <c r="P30" s="218">
        <f t="shared" si="3"/>
        <v>99.999983200000003</v>
      </c>
      <c r="Q30" s="214"/>
      <c r="R30" s="218"/>
    </row>
    <row r="31" spans="1:18" ht="31.5">
      <c r="A31" s="222"/>
      <c r="B31" s="95" t="s">
        <v>384</v>
      </c>
      <c r="C31" s="218">
        <f t="shared" si="16"/>
        <v>700</v>
      </c>
      <c r="D31" s="218">
        <v>700</v>
      </c>
      <c r="E31" s="218"/>
      <c r="F31" s="218">
        <f t="shared" si="22"/>
        <v>700</v>
      </c>
      <c r="G31" s="218">
        <f t="shared" si="23"/>
        <v>700</v>
      </c>
      <c r="H31" s="218"/>
      <c r="I31" s="218">
        <f t="shared" si="19"/>
        <v>700</v>
      </c>
      <c r="J31" s="218">
        <f t="shared" si="24"/>
        <v>700</v>
      </c>
      <c r="K31" s="218">
        <v>700</v>
      </c>
      <c r="L31" s="214"/>
      <c r="M31" s="218">
        <f t="shared" si="20"/>
        <v>0</v>
      </c>
      <c r="N31" s="218"/>
      <c r="O31" s="218"/>
      <c r="P31" s="218">
        <f t="shared" si="3"/>
        <v>100</v>
      </c>
      <c r="Q31" s="214"/>
      <c r="R31" s="218"/>
    </row>
    <row r="32" spans="1:18" ht="31.5">
      <c r="A32" s="222"/>
      <c r="B32" s="95" t="s">
        <v>385</v>
      </c>
      <c r="C32" s="218">
        <f t="shared" si="16"/>
        <v>700</v>
      </c>
      <c r="D32" s="218">
        <v>700</v>
      </c>
      <c r="E32" s="218"/>
      <c r="F32" s="218">
        <f t="shared" si="22"/>
        <v>699.99940000000004</v>
      </c>
      <c r="G32" s="218">
        <f t="shared" si="23"/>
        <v>699.99940000000004</v>
      </c>
      <c r="H32" s="218"/>
      <c r="I32" s="218">
        <f t="shared" si="19"/>
        <v>699.99940000000004</v>
      </c>
      <c r="J32" s="218">
        <f t="shared" si="24"/>
        <v>699.99940000000004</v>
      </c>
      <c r="K32" s="218">
        <v>699.99940000000004</v>
      </c>
      <c r="L32" s="214"/>
      <c r="M32" s="218">
        <f t="shared" si="20"/>
        <v>0</v>
      </c>
      <c r="N32" s="218"/>
      <c r="O32" s="218"/>
      <c r="P32" s="218">
        <f t="shared" si="3"/>
        <v>99.999914285714283</v>
      </c>
      <c r="Q32" s="214"/>
      <c r="R32" s="218"/>
    </row>
    <row r="33" spans="1:18" ht="31.5">
      <c r="A33" s="222"/>
      <c r="B33" s="95" t="s">
        <v>386</v>
      </c>
      <c r="C33" s="218">
        <f t="shared" si="16"/>
        <v>700</v>
      </c>
      <c r="D33" s="218">
        <v>700</v>
      </c>
      <c r="E33" s="218"/>
      <c r="F33" s="218">
        <f t="shared" si="22"/>
        <v>699.99923000000001</v>
      </c>
      <c r="G33" s="218">
        <f t="shared" si="23"/>
        <v>699.99923000000001</v>
      </c>
      <c r="H33" s="218"/>
      <c r="I33" s="218">
        <f t="shared" si="19"/>
        <v>699.99923000000001</v>
      </c>
      <c r="J33" s="218">
        <f t="shared" si="24"/>
        <v>699.99923000000001</v>
      </c>
      <c r="K33" s="218">
        <v>699.99923000000001</v>
      </c>
      <c r="L33" s="214"/>
      <c r="M33" s="218">
        <f t="shared" si="20"/>
        <v>0</v>
      </c>
      <c r="N33" s="218"/>
      <c r="O33" s="218"/>
      <c r="P33" s="218">
        <f t="shared" si="3"/>
        <v>99.999890000000008</v>
      </c>
      <c r="Q33" s="214"/>
      <c r="R33" s="218"/>
    </row>
    <row r="34" spans="1:18">
      <c r="A34" s="222"/>
      <c r="B34" s="95" t="s">
        <v>387</v>
      </c>
      <c r="C34" s="218">
        <f t="shared" si="16"/>
        <v>700</v>
      </c>
      <c r="D34" s="218">
        <v>700</v>
      </c>
      <c r="E34" s="218"/>
      <c r="F34" s="218">
        <f t="shared" si="22"/>
        <v>699.99900000000002</v>
      </c>
      <c r="G34" s="218">
        <f t="shared" si="23"/>
        <v>699.99900000000002</v>
      </c>
      <c r="H34" s="218"/>
      <c r="I34" s="218">
        <f t="shared" si="19"/>
        <v>699.99900000000002</v>
      </c>
      <c r="J34" s="218">
        <f t="shared" si="24"/>
        <v>699.99900000000002</v>
      </c>
      <c r="K34" s="218">
        <v>699.99900000000002</v>
      </c>
      <c r="L34" s="214"/>
      <c r="M34" s="218">
        <f t="shared" si="20"/>
        <v>0</v>
      </c>
      <c r="N34" s="218"/>
      <c r="O34" s="218"/>
      <c r="P34" s="218">
        <f t="shared" si="3"/>
        <v>99.999857142857152</v>
      </c>
      <c r="Q34" s="214"/>
      <c r="R34" s="218"/>
    </row>
    <row r="35" spans="1:18" ht="31.5">
      <c r="A35" s="222"/>
      <c r="B35" s="95" t="s">
        <v>388</v>
      </c>
      <c r="C35" s="218">
        <f t="shared" si="16"/>
        <v>700</v>
      </c>
      <c r="D35" s="218">
        <v>700</v>
      </c>
      <c r="E35" s="218"/>
      <c r="F35" s="218">
        <f t="shared" si="22"/>
        <v>699.99990000000003</v>
      </c>
      <c r="G35" s="218">
        <f t="shared" si="23"/>
        <v>699.99990000000003</v>
      </c>
      <c r="H35" s="218"/>
      <c r="I35" s="218">
        <f t="shared" si="19"/>
        <v>699.99990000000003</v>
      </c>
      <c r="J35" s="218">
        <f t="shared" si="24"/>
        <v>699.99990000000003</v>
      </c>
      <c r="K35" s="218">
        <v>699.99990000000003</v>
      </c>
      <c r="L35" s="214"/>
      <c r="M35" s="218">
        <f t="shared" si="20"/>
        <v>0</v>
      </c>
      <c r="N35" s="218"/>
      <c r="O35" s="218"/>
      <c r="P35" s="218">
        <f t="shared" si="3"/>
        <v>99.999985714285728</v>
      </c>
      <c r="Q35" s="214"/>
      <c r="R35" s="218"/>
    </row>
    <row r="36" spans="1:18">
      <c r="A36" s="222"/>
      <c r="B36" s="95" t="s">
        <v>389</v>
      </c>
      <c r="C36" s="218">
        <f t="shared" si="16"/>
        <v>700</v>
      </c>
      <c r="D36" s="218">
        <v>700</v>
      </c>
      <c r="E36" s="218"/>
      <c r="F36" s="218">
        <f t="shared" si="22"/>
        <v>700</v>
      </c>
      <c r="G36" s="218">
        <f t="shared" si="23"/>
        <v>700</v>
      </c>
      <c r="H36" s="218"/>
      <c r="I36" s="218">
        <f t="shared" si="19"/>
        <v>700</v>
      </c>
      <c r="J36" s="218">
        <f t="shared" si="24"/>
        <v>700</v>
      </c>
      <c r="K36" s="218">
        <v>700</v>
      </c>
      <c r="L36" s="214"/>
      <c r="M36" s="218">
        <f t="shared" si="20"/>
        <v>0</v>
      </c>
      <c r="N36" s="218"/>
      <c r="O36" s="218"/>
      <c r="P36" s="218">
        <f t="shared" si="3"/>
        <v>100</v>
      </c>
      <c r="Q36" s="214"/>
      <c r="R36" s="218"/>
    </row>
    <row r="37" spans="1:18" ht="31.5">
      <c r="A37" s="222"/>
      <c r="B37" s="95" t="s">
        <v>390</v>
      </c>
      <c r="C37" s="218">
        <f t="shared" si="16"/>
        <v>700</v>
      </c>
      <c r="D37" s="218">
        <v>700</v>
      </c>
      <c r="E37" s="218"/>
      <c r="F37" s="218">
        <f t="shared" si="22"/>
        <v>700</v>
      </c>
      <c r="G37" s="218">
        <f t="shared" si="23"/>
        <v>700</v>
      </c>
      <c r="H37" s="218"/>
      <c r="I37" s="218">
        <f t="shared" si="19"/>
        <v>700</v>
      </c>
      <c r="J37" s="218">
        <f t="shared" si="24"/>
        <v>700</v>
      </c>
      <c r="K37" s="218">
        <v>700</v>
      </c>
      <c r="L37" s="214"/>
      <c r="M37" s="218">
        <f t="shared" si="20"/>
        <v>0</v>
      </c>
      <c r="N37" s="218"/>
      <c r="O37" s="218"/>
      <c r="P37" s="218">
        <f t="shared" si="3"/>
        <v>100</v>
      </c>
      <c r="Q37" s="214"/>
      <c r="R37" s="218"/>
    </row>
    <row r="38" spans="1:18" ht="31.5">
      <c r="A38" s="222"/>
      <c r="B38" s="95" t="s">
        <v>391</v>
      </c>
      <c r="C38" s="218">
        <f t="shared" si="16"/>
        <v>700</v>
      </c>
      <c r="D38" s="218">
        <v>700</v>
      </c>
      <c r="E38" s="218"/>
      <c r="F38" s="218">
        <f t="shared" si="22"/>
        <v>700</v>
      </c>
      <c r="G38" s="218">
        <f t="shared" si="23"/>
        <v>700</v>
      </c>
      <c r="H38" s="218"/>
      <c r="I38" s="218">
        <f t="shared" si="19"/>
        <v>700</v>
      </c>
      <c r="J38" s="218">
        <f t="shared" si="24"/>
        <v>700</v>
      </c>
      <c r="K38" s="218">
        <v>700</v>
      </c>
      <c r="L38" s="214"/>
      <c r="M38" s="218">
        <f t="shared" si="20"/>
        <v>0</v>
      </c>
      <c r="N38" s="218"/>
      <c r="O38" s="218"/>
      <c r="P38" s="218">
        <f t="shared" si="3"/>
        <v>100</v>
      </c>
      <c r="Q38" s="214"/>
      <c r="R38" s="218"/>
    </row>
    <row r="39" spans="1:18" ht="31.5">
      <c r="A39" s="222"/>
      <c r="B39" s="95" t="s">
        <v>392</v>
      </c>
      <c r="C39" s="218">
        <f t="shared" si="16"/>
        <v>700</v>
      </c>
      <c r="D39" s="218">
        <v>700</v>
      </c>
      <c r="E39" s="218"/>
      <c r="F39" s="218">
        <f t="shared" si="22"/>
        <v>700</v>
      </c>
      <c r="G39" s="218">
        <f t="shared" si="23"/>
        <v>700</v>
      </c>
      <c r="H39" s="218"/>
      <c r="I39" s="218">
        <f t="shared" si="19"/>
        <v>700</v>
      </c>
      <c r="J39" s="218">
        <f t="shared" si="24"/>
        <v>700</v>
      </c>
      <c r="K39" s="218">
        <v>700</v>
      </c>
      <c r="L39" s="214"/>
      <c r="M39" s="218">
        <f t="shared" si="20"/>
        <v>0</v>
      </c>
      <c r="N39" s="218"/>
      <c r="O39" s="218"/>
      <c r="P39" s="218">
        <f t="shared" si="3"/>
        <v>100</v>
      </c>
      <c r="Q39" s="214"/>
      <c r="R39" s="218"/>
    </row>
    <row r="40" spans="1:18" ht="31.5">
      <c r="A40" s="222"/>
      <c r="B40" s="95" t="s">
        <v>393</v>
      </c>
      <c r="C40" s="218">
        <f t="shared" si="16"/>
        <v>700</v>
      </c>
      <c r="D40" s="218">
        <v>700</v>
      </c>
      <c r="E40" s="218"/>
      <c r="F40" s="218">
        <f t="shared" si="22"/>
        <v>700</v>
      </c>
      <c r="G40" s="218">
        <f t="shared" si="23"/>
        <v>700</v>
      </c>
      <c r="H40" s="218"/>
      <c r="I40" s="218">
        <f t="shared" si="19"/>
        <v>700</v>
      </c>
      <c r="J40" s="218">
        <f t="shared" si="24"/>
        <v>700</v>
      </c>
      <c r="K40" s="218">
        <v>700</v>
      </c>
      <c r="L40" s="214"/>
      <c r="M40" s="218">
        <f t="shared" si="20"/>
        <v>0</v>
      </c>
      <c r="N40" s="218"/>
      <c r="O40" s="218"/>
      <c r="P40" s="218">
        <f t="shared" si="3"/>
        <v>100</v>
      </c>
      <c r="Q40" s="214"/>
      <c r="R40" s="218"/>
    </row>
    <row r="41" spans="1:18" ht="31.5">
      <c r="A41" s="223">
        <v>2</v>
      </c>
      <c r="B41" s="96" t="s">
        <v>394</v>
      </c>
      <c r="C41" s="214">
        <f>C42</f>
        <v>2565</v>
      </c>
      <c r="D41" s="214">
        <f t="shared" ref="D41:O41" si="25">D42</f>
        <v>0</v>
      </c>
      <c r="E41" s="214">
        <f t="shared" si="25"/>
        <v>2565</v>
      </c>
      <c r="F41" s="214">
        <f t="shared" si="25"/>
        <v>661.38985000000002</v>
      </c>
      <c r="G41" s="214">
        <f t="shared" si="25"/>
        <v>0</v>
      </c>
      <c r="H41" s="214">
        <f t="shared" si="25"/>
        <v>661.38985000000002</v>
      </c>
      <c r="I41" s="214">
        <f t="shared" si="25"/>
        <v>661.38985000000002</v>
      </c>
      <c r="J41" s="214">
        <f t="shared" si="25"/>
        <v>0</v>
      </c>
      <c r="K41" s="214">
        <f t="shared" si="25"/>
        <v>0</v>
      </c>
      <c r="L41" s="214">
        <f t="shared" si="25"/>
        <v>0</v>
      </c>
      <c r="M41" s="214">
        <f t="shared" si="25"/>
        <v>661.38985000000002</v>
      </c>
      <c r="N41" s="214">
        <f t="shared" si="25"/>
        <v>661.38985000000002</v>
      </c>
      <c r="O41" s="214">
        <f t="shared" si="25"/>
        <v>0</v>
      </c>
      <c r="P41" s="214">
        <f t="shared" si="3"/>
        <v>25.785179337231966</v>
      </c>
      <c r="Q41" s="214"/>
      <c r="R41" s="214">
        <f t="shared" si="4"/>
        <v>25.785179337231966</v>
      </c>
    </row>
    <row r="42" spans="1:18">
      <c r="A42" s="223" t="s">
        <v>130</v>
      </c>
      <c r="B42" s="96" t="s">
        <v>395</v>
      </c>
      <c r="C42" s="214">
        <f>C43+C49</f>
        <v>2565</v>
      </c>
      <c r="D42" s="214">
        <f t="shared" ref="D42:O42" si="26">D43+D49</f>
        <v>0</v>
      </c>
      <c r="E42" s="214">
        <f t="shared" si="26"/>
        <v>2565</v>
      </c>
      <c r="F42" s="214">
        <f t="shared" si="26"/>
        <v>661.38985000000002</v>
      </c>
      <c r="G42" s="214">
        <f t="shared" si="26"/>
        <v>0</v>
      </c>
      <c r="H42" s="214">
        <f t="shared" si="26"/>
        <v>661.38985000000002</v>
      </c>
      <c r="I42" s="214">
        <f t="shared" si="26"/>
        <v>661.38985000000002</v>
      </c>
      <c r="J42" s="214">
        <f t="shared" si="26"/>
        <v>0</v>
      </c>
      <c r="K42" s="214">
        <f t="shared" si="26"/>
        <v>0</v>
      </c>
      <c r="L42" s="214">
        <f t="shared" si="26"/>
        <v>0</v>
      </c>
      <c r="M42" s="214">
        <f t="shared" si="26"/>
        <v>661.38985000000002</v>
      </c>
      <c r="N42" s="214">
        <f t="shared" si="26"/>
        <v>661.38985000000002</v>
      </c>
      <c r="O42" s="214">
        <f t="shared" si="26"/>
        <v>0</v>
      </c>
      <c r="P42" s="214">
        <f t="shared" si="3"/>
        <v>25.785179337231966</v>
      </c>
      <c r="Q42" s="214"/>
      <c r="R42" s="214">
        <f t="shared" si="4"/>
        <v>25.785179337231966</v>
      </c>
    </row>
    <row r="43" spans="1:18">
      <c r="A43" s="223" t="s">
        <v>396</v>
      </c>
      <c r="B43" s="96" t="s">
        <v>397</v>
      </c>
      <c r="C43" s="214">
        <f>SUM(C44:C48)</f>
        <v>2520</v>
      </c>
      <c r="D43" s="214">
        <f t="shared" ref="D43:O43" si="27">SUM(D44:D48)</f>
        <v>0</v>
      </c>
      <c r="E43" s="214">
        <f t="shared" si="27"/>
        <v>2520</v>
      </c>
      <c r="F43" s="214">
        <f t="shared" si="27"/>
        <v>616.38985000000002</v>
      </c>
      <c r="G43" s="214">
        <f t="shared" si="27"/>
        <v>0</v>
      </c>
      <c r="H43" s="214">
        <f t="shared" si="27"/>
        <v>616.38985000000002</v>
      </c>
      <c r="I43" s="214">
        <f t="shared" si="27"/>
        <v>616.38985000000002</v>
      </c>
      <c r="J43" s="214">
        <f t="shared" si="27"/>
        <v>0</v>
      </c>
      <c r="K43" s="214">
        <f t="shared" si="27"/>
        <v>0</v>
      </c>
      <c r="L43" s="214">
        <f t="shared" si="27"/>
        <v>0</v>
      </c>
      <c r="M43" s="214">
        <f t="shared" si="27"/>
        <v>616.38985000000002</v>
      </c>
      <c r="N43" s="214">
        <f t="shared" si="27"/>
        <v>616.38985000000002</v>
      </c>
      <c r="O43" s="214">
        <f t="shared" si="27"/>
        <v>0</v>
      </c>
      <c r="P43" s="214">
        <f t="shared" si="3"/>
        <v>24.459914682539683</v>
      </c>
      <c r="Q43" s="214"/>
      <c r="R43" s="214">
        <f t="shared" si="4"/>
        <v>24.459914682539683</v>
      </c>
    </row>
    <row r="44" spans="1:18" ht="31.5">
      <c r="A44" s="222"/>
      <c r="B44" s="98" t="s">
        <v>398</v>
      </c>
      <c r="C44" s="218">
        <f t="shared" ref="C44" si="28">D44+E44</f>
        <v>1679</v>
      </c>
      <c r="D44" s="214"/>
      <c r="E44" s="218">
        <v>1679</v>
      </c>
      <c r="F44" s="218">
        <f t="shared" ref="F44:F48" si="29">G44+H44</f>
        <v>32.450000000000003</v>
      </c>
      <c r="G44" s="214">
        <f t="shared" ref="G44:G48" si="30">J44</f>
        <v>0</v>
      </c>
      <c r="H44" s="218">
        <f t="shared" ref="H44:H48" si="31">M44</f>
        <v>32.450000000000003</v>
      </c>
      <c r="I44" s="218">
        <f t="shared" ref="I44" si="32">J44+M44</f>
        <v>32.450000000000003</v>
      </c>
      <c r="J44" s="214">
        <f t="shared" ref="J44" si="33">SUM(K44:L44)</f>
        <v>0</v>
      </c>
      <c r="K44" s="214"/>
      <c r="L44" s="214"/>
      <c r="M44" s="218">
        <f t="shared" ref="M44" si="34">N44+O44</f>
        <v>32.450000000000003</v>
      </c>
      <c r="N44" s="218">
        <v>32.450000000000003</v>
      </c>
      <c r="O44" s="218"/>
      <c r="P44" s="218">
        <f t="shared" si="3"/>
        <v>1.9326980345443718</v>
      </c>
      <c r="Q44" s="214"/>
      <c r="R44" s="218">
        <f t="shared" si="4"/>
        <v>1.9326980345443718</v>
      </c>
    </row>
    <row r="45" spans="1:18">
      <c r="A45" s="222"/>
      <c r="B45" s="95" t="s">
        <v>399</v>
      </c>
      <c r="C45" s="218">
        <f t="shared" si="16"/>
        <v>236</v>
      </c>
      <c r="D45" s="214"/>
      <c r="E45" s="218">
        <v>236</v>
      </c>
      <c r="F45" s="218">
        <f t="shared" si="29"/>
        <v>235.68</v>
      </c>
      <c r="G45" s="214">
        <f t="shared" si="30"/>
        <v>0</v>
      </c>
      <c r="H45" s="218">
        <f t="shared" si="31"/>
        <v>235.68</v>
      </c>
      <c r="I45" s="218">
        <f t="shared" si="19"/>
        <v>235.68</v>
      </c>
      <c r="J45" s="214">
        <f t="shared" si="24"/>
        <v>0</v>
      </c>
      <c r="K45" s="214"/>
      <c r="L45" s="214"/>
      <c r="M45" s="218">
        <f t="shared" si="20"/>
        <v>235.68</v>
      </c>
      <c r="N45" s="218">
        <v>235.68</v>
      </c>
      <c r="O45" s="218"/>
      <c r="P45" s="218">
        <f t="shared" si="3"/>
        <v>99.864406779661024</v>
      </c>
      <c r="Q45" s="214"/>
      <c r="R45" s="218">
        <f t="shared" si="4"/>
        <v>99.864406779661024</v>
      </c>
    </row>
    <row r="46" spans="1:18">
      <c r="A46" s="222"/>
      <c r="B46" s="95" t="s">
        <v>400</v>
      </c>
      <c r="C46" s="218">
        <f t="shared" si="16"/>
        <v>55</v>
      </c>
      <c r="D46" s="214"/>
      <c r="E46" s="218">
        <v>55</v>
      </c>
      <c r="F46" s="218">
        <f t="shared" si="29"/>
        <v>0</v>
      </c>
      <c r="G46" s="214">
        <f t="shared" si="30"/>
        <v>0</v>
      </c>
      <c r="H46" s="218">
        <f t="shared" si="31"/>
        <v>0</v>
      </c>
      <c r="I46" s="214">
        <f t="shared" si="19"/>
        <v>0</v>
      </c>
      <c r="J46" s="214">
        <f t="shared" si="24"/>
        <v>0</v>
      </c>
      <c r="K46" s="214"/>
      <c r="L46" s="214"/>
      <c r="M46" s="218">
        <f t="shared" si="20"/>
        <v>0</v>
      </c>
      <c r="N46" s="218"/>
      <c r="O46" s="218"/>
      <c r="P46" s="218">
        <f t="shared" si="3"/>
        <v>0</v>
      </c>
      <c r="Q46" s="214"/>
      <c r="R46" s="218">
        <f t="shared" si="4"/>
        <v>0</v>
      </c>
    </row>
    <row r="47" spans="1:18" ht="31.5">
      <c r="A47" s="222"/>
      <c r="B47" s="95" t="s">
        <v>401</v>
      </c>
      <c r="C47" s="218">
        <f t="shared" si="16"/>
        <v>357</v>
      </c>
      <c r="D47" s="214"/>
      <c r="E47" s="218">
        <v>357</v>
      </c>
      <c r="F47" s="218">
        <f t="shared" si="29"/>
        <v>348.25984999999997</v>
      </c>
      <c r="G47" s="214">
        <f t="shared" si="30"/>
        <v>0</v>
      </c>
      <c r="H47" s="218">
        <f t="shared" si="31"/>
        <v>348.25984999999997</v>
      </c>
      <c r="I47" s="218">
        <f t="shared" si="19"/>
        <v>348.25984999999997</v>
      </c>
      <c r="J47" s="214">
        <f t="shared" si="24"/>
        <v>0</v>
      </c>
      <c r="K47" s="214"/>
      <c r="L47" s="214"/>
      <c r="M47" s="218">
        <f t="shared" si="20"/>
        <v>348.25984999999997</v>
      </c>
      <c r="N47" s="218">
        <v>348.25984999999997</v>
      </c>
      <c r="O47" s="218"/>
      <c r="P47" s="218">
        <f t="shared" si="3"/>
        <v>97.551778711484587</v>
      </c>
      <c r="Q47" s="214"/>
      <c r="R47" s="218">
        <f t="shared" si="4"/>
        <v>97.551778711484587</v>
      </c>
    </row>
    <row r="48" spans="1:18">
      <c r="A48" s="216"/>
      <c r="B48" s="218" t="s">
        <v>402</v>
      </c>
      <c r="C48" s="218">
        <f t="shared" si="16"/>
        <v>193</v>
      </c>
      <c r="D48" s="218"/>
      <c r="E48" s="218">
        <v>193</v>
      </c>
      <c r="F48" s="218">
        <f t="shared" si="29"/>
        <v>0</v>
      </c>
      <c r="G48" s="214">
        <f t="shared" si="30"/>
        <v>0</v>
      </c>
      <c r="H48" s="218">
        <f t="shared" si="31"/>
        <v>0</v>
      </c>
      <c r="I48" s="214">
        <f t="shared" si="19"/>
        <v>0</v>
      </c>
      <c r="J48" s="218"/>
      <c r="K48" s="218"/>
      <c r="L48" s="218"/>
      <c r="M48" s="218">
        <f t="shared" si="20"/>
        <v>0</v>
      </c>
      <c r="N48" s="218"/>
      <c r="O48" s="218"/>
      <c r="P48" s="218"/>
      <c r="Q48" s="218"/>
      <c r="R48" s="218">
        <f t="shared" si="4"/>
        <v>0</v>
      </c>
    </row>
    <row r="49" spans="1:18">
      <c r="A49" s="223" t="s">
        <v>403</v>
      </c>
      <c r="B49" s="96" t="s">
        <v>404</v>
      </c>
      <c r="C49" s="214">
        <f>SUM(C50)</f>
        <v>45</v>
      </c>
      <c r="D49" s="214">
        <f t="shared" ref="D49:O49" si="35">SUM(D50)</f>
        <v>0</v>
      </c>
      <c r="E49" s="214">
        <f t="shared" si="35"/>
        <v>45</v>
      </c>
      <c r="F49" s="214">
        <f t="shared" si="35"/>
        <v>45</v>
      </c>
      <c r="G49" s="214">
        <f t="shared" si="35"/>
        <v>0</v>
      </c>
      <c r="H49" s="214">
        <f t="shared" si="35"/>
        <v>45</v>
      </c>
      <c r="I49" s="214">
        <f t="shared" si="35"/>
        <v>45</v>
      </c>
      <c r="J49" s="214">
        <f t="shared" si="35"/>
        <v>0</v>
      </c>
      <c r="K49" s="214">
        <f t="shared" si="35"/>
        <v>0</v>
      </c>
      <c r="L49" s="214">
        <f t="shared" si="35"/>
        <v>0</v>
      </c>
      <c r="M49" s="214">
        <f t="shared" si="35"/>
        <v>45</v>
      </c>
      <c r="N49" s="214">
        <f t="shared" si="35"/>
        <v>45</v>
      </c>
      <c r="O49" s="214">
        <f t="shared" si="35"/>
        <v>0</v>
      </c>
      <c r="P49" s="214">
        <f t="shared" ref="P49:P68" si="36">F49/C49*100</f>
        <v>100</v>
      </c>
      <c r="Q49" s="214"/>
      <c r="R49" s="214">
        <f t="shared" si="4"/>
        <v>100</v>
      </c>
    </row>
    <row r="50" spans="1:18">
      <c r="A50" s="222"/>
      <c r="B50" s="98" t="s">
        <v>405</v>
      </c>
      <c r="C50" s="218">
        <f t="shared" si="16"/>
        <v>45</v>
      </c>
      <c r="D50" s="214"/>
      <c r="E50" s="218">
        <v>45</v>
      </c>
      <c r="F50" s="218">
        <f t="shared" ref="F50" si="37">G50+H50</f>
        <v>45</v>
      </c>
      <c r="G50" s="214">
        <f t="shared" ref="G50" si="38">J50</f>
        <v>0</v>
      </c>
      <c r="H50" s="218">
        <f t="shared" ref="H50" si="39">M50</f>
        <v>45</v>
      </c>
      <c r="I50" s="218">
        <f t="shared" si="19"/>
        <v>45</v>
      </c>
      <c r="J50" s="214">
        <f t="shared" ref="J50" si="40">SUM(K50:L50)</f>
        <v>0</v>
      </c>
      <c r="K50" s="214"/>
      <c r="L50" s="214"/>
      <c r="M50" s="218">
        <f t="shared" si="20"/>
        <v>45</v>
      </c>
      <c r="N50" s="218">
        <v>45</v>
      </c>
      <c r="O50" s="218"/>
      <c r="P50" s="218">
        <f t="shared" si="36"/>
        <v>100</v>
      </c>
      <c r="Q50" s="214"/>
      <c r="R50" s="218">
        <f t="shared" si="4"/>
        <v>100</v>
      </c>
    </row>
    <row r="51" spans="1:18">
      <c r="A51" s="223" t="s">
        <v>21</v>
      </c>
      <c r="B51" s="99" t="s">
        <v>207</v>
      </c>
      <c r="C51" s="214">
        <f>C52</f>
        <v>4015</v>
      </c>
      <c r="D51" s="214">
        <f t="shared" ref="D51:O51" si="41">D52</f>
        <v>0</v>
      </c>
      <c r="E51" s="214">
        <f t="shared" si="41"/>
        <v>4015</v>
      </c>
      <c r="F51" s="214">
        <f t="shared" si="41"/>
        <v>373.71500000000003</v>
      </c>
      <c r="G51" s="214">
        <f t="shared" si="41"/>
        <v>0</v>
      </c>
      <c r="H51" s="214">
        <f t="shared" si="41"/>
        <v>373.71500000000003</v>
      </c>
      <c r="I51" s="214">
        <f t="shared" si="41"/>
        <v>373.71500000000003</v>
      </c>
      <c r="J51" s="214">
        <f t="shared" si="41"/>
        <v>0</v>
      </c>
      <c r="K51" s="214">
        <f t="shared" si="41"/>
        <v>0</v>
      </c>
      <c r="L51" s="214">
        <f t="shared" si="41"/>
        <v>0</v>
      </c>
      <c r="M51" s="214">
        <f t="shared" si="41"/>
        <v>373.71500000000003</v>
      </c>
      <c r="N51" s="214">
        <f t="shared" si="41"/>
        <v>373.71500000000003</v>
      </c>
      <c r="O51" s="214">
        <f t="shared" si="41"/>
        <v>0</v>
      </c>
      <c r="P51" s="214">
        <f t="shared" si="36"/>
        <v>9.3079701120797029</v>
      </c>
      <c r="Q51" s="214"/>
      <c r="R51" s="214">
        <f t="shared" si="4"/>
        <v>9.3079701120797029</v>
      </c>
    </row>
    <row r="52" spans="1:18" ht="31.5">
      <c r="A52" s="223">
        <v>1</v>
      </c>
      <c r="B52" s="96" t="s">
        <v>394</v>
      </c>
      <c r="C52" s="214">
        <f>C53+C64</f>
        <v>4015</v>
      </c>
      <c r="D52" s="214">
        <f t="shared" ref="D52:O52" si="42">D53+D64</f>
        <v>0</v>
      </c>
      <c r="E52" s="214">
        <f t="shared" si="42"/>
        <v>4015</v>
      </c>
      <c r="F52" s="214">
        <f t="shared" si="42"/>
        <v>373.71500000000003</v>
      </c>
      <c r="G52" s="214">
        <f t="shared" si="42"/>
        <v>0</v>
      </c>
      <c r="H52" s="214">
        <f t="shared" si="42"/>
        <v>373.71500000000003</v>
      </c>
      <c r="I52" s="214">
        <f t="shared" si="42"/>
        <v>373.71500000000003</v>
      </c>
      <c r="J52" s="214">
        <f t="shared" si="42"/>
        <v>0</v>
      </c>
      <c r="K52" s="214">
        <f t="shared" si="42"/>
        <v>0</v>
      </c>
      <c r="L52" s="214">
        <f t="shared" si="42"/>
        <v>0</v>
      </c>
      <c r="M52" s="214">
        <f t="shared" si="42"/>
        <v>373.71500000000003</v>
      </c>
      <c r="N52" s="214">
        <f t="shared" si="42"/>
        <v>373.71500000000003</v>
      </c>
      <c r="O52" s="214">
        <f t="shared" si="42"/>
        <v>0</v>
      </c>
      <c r="P52" s="214">
        <f t="shared" si="36"/>
        <v>9.3079701120797029</v>
      </c>
      <c r="Q52" s="214"/>
      <c r="R52" s="214">
        <f t="shared" si="4"/>
        <v>9.3079701120797029</v>
      </c>
    </row>
    <row r="53" spans="1:18">
      <c r="A53" s="223" t="s">
        <v>103</v>
      </c>
      <c r="B53" s="96" t="s">
        <v>395</v>
      </c>
      <c r="C53" s="214">
        <f>C54+C56+C58+C60+C62</f>
        <v>3640</v>
      </c>
      <c r="D53" s="214">
        <f t="shared" ref="D53:O53" si="43">D54+D56+D58+D60+D62</f>
        <v>0</v>
      </c>
      <c r="E53" s="214">
        <f t="shared" si="43"/>
        <v>3640</v>
      </c>
      <c r="F53" s="214">
        <f t="shared" si="43"/>
        <v>0</v>
      </c>
      <c r="G53" s="214">
        <f t="shared" si="43"/>
        <v>0</v>
      </c>
      <c r="H53" s="214">
        <f t="shared" si="43"/>
        <v>0</v>
      </c>
      <c r="I53" s="214">
        <f t="shared" si="43"/>
        <v>0</v>
      </c>
      <c r="J53" s="214">
        <f t="shared" si="43"/>
        <v>0</v>
      </c>
      <c r="K53" s="214">
        <f t="shared" si="43"/>
        <v>0</v>
      </c>
      <c r="L53" s="214">
        <f t="shared" si="43"/>
        <v>0</v>
      </c>
      <c r="M53" s="214">
        <f t="shared" si="43"/>
        <v>0</v>
      </c>
      <c r="N53" s="214">
        <f t="shared" si="43"/>
        <v>0</v>
      </c>
      <c r="O53" s="214">
        <f t="shared" si="43"/>
        <v>0</v>
      </c>
      <c r="P53" s="214"/>
      <c r="Q53" s="214"/>
      <c r="R53" s="214"/>
    </row>
    <row r="54" spans="1:18">
      <c r="A54" s="223" t="s">
        <v>406</v>
      </c>
      <c r="B54" s="96" t="s">
        <v>216</v>
      </c>
      <c r="C54" s="214">
        <f>C55</f>
        <v>1000</v>
      </c>
      <c r="D54" s="214">
        <f t="shared" ref="D54:O54" si="44">D55</f>
        <v>0</v>
      </c>
      <c r="E54" s="214">
        <f t="shared" si="44"/>
        <v>1000</v>
      </c>
      <c r="F54" s="214">
        <f t="shared" si="44"/>
        <v>0</v>
      </c>
      <c r="G54" s="214">
        <f t="shared" si="44"/>
        <v>0</v>
      </c>
      <c r="H54" s="214">
        <f t="shared" si="44"/>
        <v>0</v>
      </c>
      <c r="I54" s="214">
        <f t="shared" si="44"/>
        <v>0</v>
      </c>
      <c r="J54" s="214">
        <f t="shared" si="44"/>
        <v>0</v>
      </c>
      <c r="K54" s="214">
        <f t="shared" si="44"/>
        <v>0</v>
      </c>
      <c r="L54" s="214">
        <f t="shared" si="44"/>
        <v>0</v>
      </c>
      <c r="M54" s="214">
        <f t="shared" si="44"/>
        <v>0</v>
      </c>
      <c r="N54" s="214">
        <f t="shared" si="44"/>
        <v>0</v>
      </c>
      <c r="O54" s="214">
        <f t="shared" si="44"/>
        <v>0</v>
      </c>
      <c r="P54" s="214">
        <f t="shared" ref="P54:P63" si="45">F54/C54*100</f>
        <v>0</v>
      </c>
      <c r="Q54" s="214"/>
      <c r="R54" s="214">
        <f t="shared" ref="R54:R63" si="46">H54/E54*100</f>
        <v>0</v>
      </c>
    </row>
    <row r="55" spans="1:18" ht="31.5">
      <c r="A55" s="222"/>
      <c r="B55" s="95" t="s">
        <v>407</v>
      </c>
      <c r="C55" s="218">
        <f t="shared" ref="C55" si="47">D55+E55</f>
        <v>1000</v>
      </c>
      <c r="D55" s="214"/>
      <c r="E55" s="218">
        <v>1000</v>
      </c>
      <c r="F55" s="218">
        <f t="shared" ref="F55" si="48">G55+H55</f>
        <v>0</v>
      </c>
      <c r="G55" s="214">
        <f t="shared" ref="G55" si="49">J55</f>
        <v>0</v>
      </c>
      <c r="H55" s="218">
        <f t="shared" ref="H55" si="50">M55</f>
        <v>0</v>
      </c>
      <c r="I55" s="214">
        <f t="shared" ref="I55:I59" si="51">J55+M55</f>
        <v>0</v>
      </c>
      <c r="J55" s="214">
        <f t="shared" ref="J55:J59" si="52">SUM(K55:L55)</f>
        <v>0</v>
      </c>
      <c r="K55" s="214"/>
      <c r="L55" s="214"/>
      <c r="M55" s="218">
        <f t="shared" ref="M55:M59" si="53">N55+O55</f>
        <v>0</v>
      </c>
      <c r="N55" s="218"/>
      <c r="O55" s="218"/>
      <c r="P55" s="218">
        <f t="shared" si="45"/>
        <v>0</v>
      </c>
      <c r="Q55" s="214"/>
      <c r="R55" s="218">
        <f t="shared" si="46"/>
        <v>0</v>
      </c>
    </row>
    <row r="56" spans="1:18">
      <c r="A56" s="223" t="s">
        <v>408</v>
      </c>
      <c r="B56" s="96" t="s">
        <v>222</v>
      </c>
      <c r="C56" s="214">
        <f>C57</f>
        <v>1530</v>
      </c>
      <c r="D56" s="214">
        <f t="shared" ref="D56:O56" si="54">D57</f>
        <v>0</v>
      </c>
      <c r="E56" s="214">
        <f t="shared" si="54"/>
        <v>1530</v>
      </c>
      <c r="F56" s="214">
        <f t="shared" si="54"/>
        <v>0</v>
      </c>
      <c r="G56" s="214">
        <f t="shared" si="54"/>
        <v>0</v>
      </c>
      <c r="H56" s="214">
        <f t="shared" si="54"/>
        <v>0</v>
      </c>
      <c r="I56" s="214">
        <f t="shared" si="54"/>
        <v>0</v>
      </c>
      <c r="J56" s="214">
        <f t="shared" si="54"/>
        <v>0</v>
      </c>
      <c r="K56" s="214">
        <f t="shared" si="54"/>
        <v>0</v>
      </c>
      <c r="L56" s="214">
        <f t="shared" si="54"/>
        <v>0</v>
      </c>
      <c r="M56" s="214">
        <f t="shared" si="54"/>
        <v>0</v>
      </c>
      <c r="N56" s="214">
        <f t="shared" si="54"/>
        <v>0</v>
      </c>
      <c r="O56" s="214">
        <f t="shared" si="54"/>
        <v>0</v>
      </c>
      <c r="P56" s="214">
        <f t="shared" si="45"/>
        <v>0</v>
      </c>
      <c r="Q56" s="214"/>
      <c r="R56" s="214">
        <f t="shared" si="46"/>
        <v>0</v>
      </c>
    </row>
    <row r="57" spans="1:18" ht="31.5">
      <c r="A57" s="222"/>
      <c r="B57" s="95" t="s">
        <v>407</v>
      </c>
      <c r="C57" s="218">
        <f t="shared" ref="C57" si="55">D57+E57</f>
        <v>1530</v>
      </c>
      <c r="D57" s="214"/>
      <c r="E57" s="218">
        <v>1530</v>
      </c>
      <c r="F57" s="218">
        <f t="shared" ref="F57" si="56">G57+H57</f>
        <v>0</v>
      </c>
      <c r="G57" s="214">
        <f t="shared" ref="G57" si="57">J57</f>
        <v>0</v>
      </c>
      <c r="H57" s="218">
        <f t="shared" ref="H57" si="58">M57</f>
        <v>0</v>
      </c>
      <c r="I57" s="214">
        <f t="shared" si="51"/>
        <v>0</v>
      </c>
      <c r="J57" s="214">
        <f t="shared" si="52"/>
        <v>0</v>
      </c>
      <c r="K57" s="214"/>
      <c r="L57" s="214"/>
      <c r="M57" s="218">
        <f t="shared" si="53"/>
        <v>0</v>
      </c>
      <c r="N57" s="218"/>
      <c r="O57" s="218"/>
      <c r="P57" s="218">
        <f t="shared" si="45"/>
        <v>0</v>
      </c>
      <c r="Q57" s="214"/>
      <c r="R57" s="218">
        <f t="shared" si="46"/>
        <v>0</v>
      </c>
    </row>
    <row r="58" spans="1:18">
      <c r="A58" s="223" t="s">
        <v>409</v>
      </c>
      <c r="B58" s="96" t="s">
        <v>410</v>
      </c>
      <c r="C58" s="214">
        <f>C59</f>
        <v>210</v>
      </c>
      <c r="D58" s="214">
        <f t="shared" ref="D58:O58" si="59">D59</f>
        <v>0</v>
      </c>
      <c r="E58" s="214">
        <f t="shared" si="59"/>
        <v>210</v>
      </c>
      <c r="F58" s="214">
        <f t="shared" si="59"/>
        <v>0</v>
      </c>
      <c r="G58" s="214">
        <f t="shared" si="59"/>
        <v>0</v>
      </c>
      <c r="H58" s="214">
        <f t="shared" si="59"/>
        <v>0</v>
      </c>
      <c r="I58" s="214">
        <f t="shared" si="59"/>
        <v>0</v>
      </c>
      <c r="J58" s="214">
        <f t="shared" si="59"/>
        <v>0</v>
      </c>
      <c r="K58" s="214">
        <f t="shared" si="59"/>
        <v>0</v>
      </c>
      <c r="L58" s="214">
        <f t="shared" si="59"/>
        <v>0</v>
      </c>
      <c r="M58" s="214">
        <f t="shared" si="59"/>
        <v>0</v>
      </c>
      <c r="N58" s="214">
        <f t="shared" si="59"/>
        <v>0</v>
      </c>
      <c r="O58" s="214">
        <f t="shared" si="59"/>
        <v>0</v>
      </c>
      <c r="P58" s="214">
        <f t="shared" si="45"/>
        <v>0</v>
      </c>
      <c r="Q58" s="214"/>
      <c r="R58" s="214">
        <f t="shared" si="46"/>
        <v>0</v>
      </c>
    </row>
    <row r="59" spans="1:18" ht="31.5">
      <c r="A59" s="222"/>
      <c r="B59" s="95" t="s">
        <v>411</v>
      </c>
      <c r="C59" s="218">
        <f t="shared" ref="C59" si="60">D59+E59</f>
        <v>210</v>
      </c>
      <c r="D59" s="214"/>
      <c r="E59" s="218">
        <v>210</v>
      </c>
      <c r="F59" s="218">
        <f t="shared" ref="F59" si="61">G59+H59</f>
        <v>0</v>
      </c>
      <c r="G59" s="214">
        <f t="shared" ref="G59" si="62">J59</f>
        <v>0</v>
      </c>
      <c r="H59" s="218">
        <f t="shared" ref="H59" si="63">M59</f>
        <v>0</v>
      </c>
      <c r="I59" s="214">
        <f t="shared" si="51"/>
        <v>0</v>
      </c>
      <c r="J59" s="214">
        <f t="shared" si="52"/>
        <v>0</v>
      </c>
      <c r="K59" s="214"/>
      <c r="L59" s="214"/>
      <c r="M59" s="218">
        <f t="shared" si="53"/>
        <v>0</v>
      </c>
      <c r="N59" s="218"/>
      <c r="O59" s="218"/>
      <c r="P59" s="218">
        <f t="shared" si="45"/>
        <v>0</v>
      </c>
      <c r="Q59" s="214"/>
      <c r="R59" s="218">
        <f t="shared" si="46"/>
        <v>0</v>
      </c>
    </row>
    <row r="60" spans="1:18">
      <c r="A60" s="223" t="s">
        <v>412</v>
      </c>
      <c r="B60" s="96" t="s">
        <v>215</v>
      </c>
      <c r="C60" s="214">
        <f>C61</f>
        <v>400</v>
      </c>
      <c r="D60" s="214">
        <f t="shared" ref="D60:O60" si="64">D61</f>
        <v>0</v>
      </c>
      <c r="E60" s="214">
        <f t="shared" si="64"/>
        <v>400</v>
      </c>
      <c r="F60" s="214">
        <f t="shared" si="64"/>
        <v>0</v>
      </c>
      <c r="G60" s="214">
        <f t="shared" si="64"/>
        <v>0</v>
      </c>
      <c r="H60" s="214">
        <f t="shared" si="64"/>
        <v>0</v>
      </c>
      <c r="I60" s="214">
        <f t="shared" si="64"/>
        <v>0</v>
      </c>
      <c r="J60" s="214">
        <f t="shared" si="64"/>
        <v>0</v>
      </c>
      <c r="K60" s="214">
        <f t="shared" si="64"/>
        <v>0</v>
      </c>
      <c r="L60" s="214">
        <f t="shared" si="64"/>
        <v>0</v>
      </c>
      <c r="M60" s="214">
        <f t="shared" si="64"/>
        <v>0</v>
      </c>
      <c r="N60" s="214">
        <f t="shared" si="64"/>
        <v>0</v>
      </c>
      <c r="O60" s="214">
        <f t="shared" si="64"/>
        <v>0</v>
      </c>
      <c r="P60" s="214">
        <f t="shared" si="45"/>
        <v>0</v>
      </c>
      <c r="Q60" s="214"/>
      <c r="R60" s="214">
        <f t="shared" si="46"/>
        <v>0</v>
      </c>
    </row>
    <row r="61" spans="1:18" ht="31.5">
      <c r="A61" s="222"/>
      <c r="B61" s="95" t="s">
        <v>411</v>
      </c>
      <c r="C61" s="218">
        <f t="shared" ref="C61" si="65">D61+E61</f>
        <v>400</v>
      </c>
      <c r="D61" s="214"/>
      <c r="E61" s="218">
        <v>400</v>
      </c>
      <c r="F61" s="218">
        <f t="shared" ref="F61" si="66">G61+H61</f>
        <v>0</v>
      </c>
      <c r="G61" s="214">
        <f t="shared" ref="G61" si="67">J61</f>
        <v>0</v>
      </c>
      <c r="H61" s="218">
        <f t="shared" ref="H61" si="68">M61</f>
        <v>0</v>
      </c>
      <c r="I61" s="214">
        <f t="shared" ref="I61" si="69">J61+M61</f>
        <v>0</v>
      </c>
      <c r="J61" s="214">
        <f t="shared" ref="J61" si="70">SUM(K61:L61)</f>
        <v>0</v>
      </c>
      <c r="K61" s="214"/>
      <c r="L61" s="214"/>
      <c r="M61" s="218">
        <f t="shared" ref="M61" si="71">N61+O61</f>
        <v>0</v>
      </c>
      <c r="N61" s="218"/>
      <c r="O61" s="218"/>
      <c r="P61" s="218">
        <f t="shared" si="45"/>
        <v>0</v>
      </c>
      <c r="Q61" s="214"/>
      <c r="R61" s="218">
        <f t="shared" si="46"/>
        <v>0</v>
      </c>
    </row>
    <row r="62" spans="1:18">
      <c r="A62" s="223" t="s">
        <v>413</v>
      </c>
      <c r="B62" s="96" t="s">
        <v>211</v>
      </c>
      <c r="C62" s="214">
        <f>C63</f>
        <v>500</v>
      </c>
      <c r="D62" s="214">
        <f t="shared" ref="D62:O62" si="72">D63</f>
        <v>0</v>
      </c>
      <c r="E62" s="214">
        <f t="shared" si="72"/>
        <v>500</v>
      </c>
      <c r="F62" s="214">
        <f t="shared" si="72"/>
        <v>0</v>
      </c>
      <c r="G62" s="214">
        <f t="shared" si="72"/>
        <v>0</v>
      </c>
      <c r="H62" s="214">
        <f t="shared" si="72"/>
        <v>0</v>
      </c>
      <c r="I62" s="214">
        <f t="shared" si="72"/>
        <v>0</v>
      </c>
      <c r="J62" s="214">
        <f t="shared" si="72"/>
        <v>0</v>
      </c>
      <c r="K62" s="214">
        <f t="shared" si="72"/>
        <v>0</v>
      </c>
      <c r="L62" s="214">
        <f t="shared" si="72"/>
        <v>0</v>
      </c>
      <c r="M62" s="214">
        <f t="shared" si="72"/>
        <v>0</v>
      </c>
      <c r="N62" s="214">
        <f t="shared" si="72"/>
        <v>0</v>
      </c>
      <c r="O62" s="214">
        <f t="shared" si="72"/>
        <v>0</v>
      </c>
      <c r="P62" s="214">
        <f t="shared" si="45"/>
        <v>0</v>
      </c>
      <c r="Q62" s="214"/>
      <c r="R62" s="214">
        <f t="shared" si="46"/>
        <v>0</v>
      </c>
    </row>
    <row r="63" spans="1:18" ht="31.5">
      <c r="A63" s="222"/>
      <c r="B63" s="95" t="s">
        <v>411</v>
      </c>
      <c r="C63" s="218">
        <f t="shared" ref="C63" si="73">D63+E63</f>
        <v>500</v>
      </c>
      <c r="D63" s="214"/>
      <c r="E63" s="218">
        <v>500</v>
      </c>
      <c r="F63" s="218">
        <f t="shared" ref="F63" si="74">G63+H63</f>
        <v>0</v>
      </c>
      <c r="G63" s="214">
        <f t="shared" ref="G63" si="75">J63</f>
        <v>0</v>
      </c>
      <c r="H63" s="218">
        <f t="shared" ref="H63" si="76">M63</f>
        <v>0</v>
      </c>
      <c r="I63" s="214">
        <f t="shared" ref="I63" si="77">J63+M63</f>
        <v>0</v>
      </c>
      <c r="J63" s="214">
        <f t="shared" ref="J63" si="78">SUM(K63:L63)</f>
        <v>0</v>
      </c>
      <c r="K63" s="214"/>
      <c r="L63" s="214"/>
      <c r="M63" s="218">
        <f t="shared" ref="M63" si="79">N63+O63</f>
        <v>0</v>
      </c>
      <c r="N63" s="218"/>
      <c r="O63" s="218"/>
      <c r="P63" s="218">
        <f t="shared" si="45"/>
        <v>0</v>
      </c>
      <c r="Q63" s="214"/>
      <c r="R63" s="218">
        <f t="shared" si="46"/>
        <v>0</v>
      </c>
    </row>
    <row r="64" spans="1:18">
      <c r="A64" s="215" t="s">
        <v>104</v>
      </c>
      <c r="B64" s="224" t="s">
        <v>414</v>
      </c>
      <c r="C64" s="225">
        <f>C65+C67</f>
        <v>375</v>
      </c>
      <c r="D64" s="225">
        <f t="shared" ref="D64:O64" si="80">D65+D67</f>
        <v>0</v>
      </c>
      <c r="E64" s="225">
        <f t="shared" si="80"/>
        <v>375</v>
      </c>
      <c r="F64" s="225">
        <f t="shared" si="80"/>
        <v>373.71500000000003</v>
      </c>
      <c r="G64" s="225">
        <f t="shared" si="80"/>
        <v>0</v>
      </c>
      <c r="H64" s="225">
        <f t="shared" si="80"/>
        <v>373.71500000000003</v>
      </c>
      <c r="I64" s="225">
        <f t="shared" si="80"/>
        <v>373.71500000000003</v>
      </c>
      <c r="J64" s="225">
        <f t="shared" si="80"/>
        <v>0</v>
      </c>
      <c r="K64" s="225">
        <f t="shared" si="80"/>
        <v>0</v>
      </c>
      <c r="L64" s="225">
        <f t="shared" si="80"/>
        <v>0</v>
      </c>
      <c r="M64" s="225">
        <f t="shared" si="80"/>
        <v>373.71500000000003</v>
      </c>
      <c r="N64" s="225">
        <f t="shared" si="80"/>
        <v>373.71500000000003</v>
      </c>
      <c r="O64" s="225">
        <f t="shared" si="80"/>
        <v>0</v>
      </c>
      <c r="P64" s="214">
        <f t="shared" si="36"/>
        <v>99.657333333333341</v>
      </c>
      <c r="Q64" s="225"/>
      <c r="R64" s="214">
        <f t="shared" si="4"/>
        <v>99.657333333333341</v>
      </c>
    </row>
    <row r="65" spans="1:18">
      <c r="A65" s="213" t="s">
        <v>415</v>
      </c>
      <c r="B65" s="225" t="s">
        <v>410</v>
      </c>
      <c r="C65" s="225">
        <f>SUM(C66)</f>
        <v>175</v>
      </c>
      <c r="D65" s="225">
        <f t="shared" ref="D65:O65" si="81">SUM(D66)</f>
        <v>0</v>
      </c>
      <c r="E65" s="225">
        <f t="shared" si="81"/>
        <v>175</v>
      </c>
      <c r="F65" s="225">
        <f t="shared" si="81"/>
        <v>173.715</v>
      </c>
      <c r="G65" s="225">
        <f t="shared" si="81"/>
        <v>0</v>
      </c>
      <c r="H65" s="225">
        <f t="shared" si="81"/>
        <v>173.715</v>
      </c>
      <c r="I65" s="225">
        <f t="shared" si="81"/>
        <v>173.715</v>
      </c>
      <c r="J65" s="225">
        <f t="shared" si="81"/>
        <v>0</v>
      </c>
      <c r="K65" s="225">
        <f t="shared" si="81"/>
        <v>0</v>
      </c>
      <c r="L65" s="225">
        <f t="shared" si="81"/>
        <v>0</v>
      </c>
      <c r="M65" s="225">
        <f t="shared" si="81"/>
        <v>173.715</v>
      </c>
      <c r="N65" s="225">
        <f t="shared" si="81"/>
        <v>173.715</v>
      </c>
      <c r="O65" s="225">
        <f t="shared" si="81"/>
        <v>0</v>
      </c>
      <c r="P65" s="214">
        <f t="shared" si="36"/>
        <v>99.265714285714296</v>
      </c>
      <c r="Q65" s="225"/>
      <c r="R65" s="214">
        <f t="shared" si="4"/>
        <v>99.265714285714296</v>
      </c>
    </row>
    <row r="66" spans="1:18" ht="126">
      <c r="A66" s="216"/>
      <c r="B66" s="98" t="s">
        <v>416</v>
      </c>
      <c r="C66" s="226">
        <f>D66+E66</f>
        <v>175</v>
      </c>
      <c r="D66" s="226"/>
      <c r="E66" s="226">
        <v>175</v>
      </c>
      <c r="F66" s="226">
        <f>G66+H66</f>
        <v>173.715</v>
      </c>
      <c r="G66" s="226">
        <f>J66</f>
        <v>0</v>
      </c>
      <c r="H66" s="226">
        <f>M66</f>
        <v>173.715</v>
      </c>
      <c r="I66" s="226">
        <f>J66+M66</f>
        <v>173.715</v>
      </c>
      <c r="J66" s="226">
        <f>K66+L66</f>
        <v>0</v>
      </c>
      <c r="K66" s="226"/>
      <c r="L66" s="226"/>
      <c r="M66" s="226">
        <f>N66+O66</f>
        <v>173.715</v>
      </c>
      <c r="N66" s="226">
        <v>173.715</v>
      </c>
      <c r="O66" s="226"/>
      <c r="P66" s="218">
        <f t="shared" si="36"/>
        <v>99.265714285714296</v>
      </c>
      <c r="Q66" s="226"/>
      <c r="R66" s="218">
        <f t="shared" si="4"/>
        <v>99.265714285714296</v>
      </c>
    </row>
    <row r="67" spans="1:18">
      <c r="A67" s="213" t="s">
        <v>417</v>
      </c>
      <c r="B67" s="225" t="s">
        <v>222</v>
      </c>
      <c r="C67" s="225">
        <f>SUM(C68)</f>
        <v>200</v>
      </c>
      <c r="D67" s="225">
        <f t="shared" ref="D67:O67" si="82">SUM(D68)</f>
        <v>0</v>
      </c>
      <c r="E67" s="225">
        <f t="shared" si="82"/>
        <v>200</v>
      </c>
      <c r="F67" s="225">
        <f t="shared" si="82"/>
        <v>200</v>
      </c>
      <c r="G67" s="225">
        <f t="shared" si="82"/>
        <v>0</v>
      </c>
      <c r="H67" s="225">
        <f t="shared" si="82"/>
        <v>200</v>
      </c>
      <c r="I67" s="225">
        <f t="shared" si="82"/>
        <v>200</v>
      </c>
      <c r="J67" s="225">
        <f t="shared" si="82"/>
        <v>0</v>
      </c>
      <c r="K67" s="225">
        <f t="shared" si="82"/>
        <v>0</v>
      </c>
      <c r="L67" s="225">
        <f t="shared" si="82"/>
        <v>0</v>
      </c>
      <c r="M67" s="225">
        <f t="shared" si="82"/>
        <v>200</v>
      </c>
      <c r="N67" s="225">
        <f t="shared" si="82"/>
        <v>200</v>
      </c>
      <c r="O67" s="225">
        <f t="shared" si="82"/>
        <v>0</v>
      </c>
      <c r="P67" s="214">
        <f t="shared" si="36"/>
        <v>100</v>
      </c>
      <c r="Q67" s="225"/>
      <c r="R67" s="214">
        <f t="shared" si="4"/>
        <v>100</v>
      </c>
    </row>
    <row r="68" spans="1:18" ht="126">
      <c r="A68" s="216"/>
      <c r="B68" s="98" t="s">
        <v>416</v>
      </c>
      <c r="C68" s="226">
        <f>D68+E68</f>
        <v>200</v>
      </c>
      <c r="D68" s="226"/>
      <c r="E68" s="226">
        <v>200</v>
      </c>
      <c r="F68" s="226">
        <f>G68+H68</f>
        <v>200</v>
      </c>
      <c r="G68" s="226">
        <f>J68</f>
        <v>0</v>
      </c>
      <c r="H68" s="226">
        <f>M68</f>
        <v>200</v>
      </c>
      <c r="I68" s="226">
        <f>J68+M68</f>
        <v>200</v>
      </c>
      <c r="J68" s="226">
        <f>K68+L68</f>
        <v>0</v>
      </c>
      <c r="K68" s="226"/>
      <c r="L68" s="226"/>
      <c r="M68" s="226">
        <f>N68+O68</f>
        <v>200</v>
      </c>
      <c r="N68" s="226">
        <v>200</v>
      </c>
      <c r="O68" s="226"/>
      <c r="P68" s="218">
        <f t="shared" si="36"/>
        <v>100</v>
      </c>
      <c r="Q68" s="226"/>
      <c r="R68" s="218">
        <f t="shared" si="4"/>
        <v>100</v>
      </c>
    </row>
  </sheetData>
  <mergeCells count="33">
    <mergeCell ref="O8:O10"/>
    <mergeCell ref="P6:P10"/>
    <mergeCell ref="Q6:R6"/>
    <mergeCell ref="J7:L7"/>
    <mergeCell ref="M7:O7"/>
    <mergeCell ref="Q7:Q10"/>
    <mergeCell ref="J8:J10"/>
    <mergeCell ref="M8:M10"/>
    <mergeCell ref="K8:K10"/>
    <mergeCell ref="L8:L10"/>
    <mergeCell ref="N8:N10"/>
    <mergeCell ref="A5:A10"/>
    <mergeCell ref="B5:B10"/>
    <mergeCell ref="C5:E5"/>
    <mergeCell ref="F5:O5"/>
    <mergeCell ref="P5:R5"/>
    <mergeCell ref="C6:C10"/>
    <mergeCell ref="D6:E6"/>
    <mergeCell ref="F6:F10"/>
    <mergeCell ref="G6:H6"/>
    <mergeCell ref="I6:O6"/>
    <mergeCell ref="D7:D10"/>
    <mergeCell ref="E7:E10"/>
    <mergeCell ref="G7:G10"/>
    <mergeCell ref="H7:H10"/>
    <mergeCell ref="I7:I10"/>
    <mergeCell ref="R7:R10"/>
    <mergeCell ref="P1:R1"/>
    <mergeCell ref="A2:R2"/>
    <mergeCell ref="A3:R3"/>
    <mergeCell ref="N4:O4"/>
    <mergeCell ref="P4:R4"/>
    <mergeCell ref="A1:B1"/>
  </mergeCells>
  <printOptions horizontalCentered="1"/>
  <pageMargins left="0.24" right="0.16" top="0.28999999999999998" bottom="0.75" header="0.2" footer="0.3"/>
  <pageSetup paperSize="9" scale="63" orientation="landscape" verticalDpi="0" r:id="rId1"/>
  <headerFooter>
    <oddFooter>&amp;F&amp;RPage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BIEU 96</vt:lpstr>
      <vt:lpstr>BIEU 97</vt:lpstr>
      <vt:lpstr>BIEU 98</vt:lpstr>
      <vt:lpstr>BIEU 99</vt:lpstr>
      <vt:lpstr>BIEU 100</vt:lpstr>
      <vt:lpstr>BIEU 101</vt:lpstr>
      <vt:lpstr>BIEU 102</vt:lpstr>
      <vt:lpstr>'BIEU 100'!Print_Titles</vt:lpstr>
      <vt:lpstr>'BIEU 102'!Print_Titles</vt:lpstr>
      <vt:lpstr>'BIEU 97'!Print_Titles</vt:lpstr>
      <vt:lpstr>'BIEU 98'!Print_Titles</vt:lpstr>
      <vt:lpstr>'BIEU 99'!Print_Titles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trannamdt1</dc:creator>
  <cp:lastModifiedBy>andongnhi</cp:lastModifiedBy>
  <cp:lastPrinted>2023-07-22T06:18:38Z</cp:lastPrinted>
  <dcterms:created xsi:type="dcterms:W3CDTF">2018-07-12T09:05:00Z</dcterms:created>
  <dcterms:modified xsi:type="dcterms:W3CDTF">2023-07-22T07:44:29Z</dcterms:modified>
</cp:coreProperties>
</file>